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7"/>
  <workbookPr autoCompressPictures="0"/>
  <mc:AlternateContent xmlns:mc="http://schemas.openxmlformats.org/markup-compatibility/2006">
    <mc:Choice Requires="x15">
      <x15ac:absPath xmlns:x15ac="http://schemas.microsoft.com/office/spreadsheetml/2010/11/ac" url="/var/mobile/Containers/Data/Application/4E0B85B3-04C1-4F42-A7A3-37ED1F5B3242/Library/Caches/SideLoading/"/>
    </mc:Choice>
  </mc:AlternateContent>
  <xr:revisionPtr revIDLastSave="0" documentId="8_{7385E40E-DBB2-6A4B-8DDF-F48B268107BF}" xr6:coauthVersionLast="47" xr6:coauthVersionMax="47" xr10:uidLastSave="{00000000-0000-0000-0000-000000000000}"/>
  <bookViews>
    <workbookView xWindow="0" yWindow="0" windowWidth="25600" windowHeight="14640" xr2:uid="{00000000-000D-0000-FFFF-FFFF00000000}"/>
  </bookViews>
  <sheets>
    <sheet name="Income" sheetId="1" r:id="rId1"/>
    <sheet name="Expenditure" sheetId="2" r:id="rId2"/>
    <sheet name="Summary" sheetId="3" r:id="rId3"/>
    <sheet name="200club" sheetId="4" r:id="rId4"/>
    <sheet name="Sheet1" sheetId="5" r:id="rId5"/>
  </sheets>
  <definedNames>
    <definedName name="_xlnm.Print_Area" localSheetId="1">Expenditure!$A$1:$J$121</definedName>
    <definedName name="_xlnm.Print_Area" localSheetId="0">Income!$A$1:$M$77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1" i="1" l="1"/>
  <c r="K70" i="1"/>
  <c r="K69" i="1"/>
  <c r="K68" i="1"/>
  <c r="K67" i="1"/>
  <c r="K66" i="1"/>
  <c r="K65" i="1"/>
  <c r="K64" i="1"/>
  <c r="K63" i="1"/>
  <c r="K62" i="1"/>
  <c r="K61" i="1"/>
  <c r="E81" i="2"/>
  <c r="I80" i="2"/>
  <c r="I79" i="2"/>
  <c r="I78" i="2"/>
  <c r="I77" i="2"/>
  <c r="I76" i="2"/>
  <c r="I75" i="2"/>
  <c r="I74" i="2"/>
  <c r="I71" i="2"/>
  <c r="I73" i="2"/>
  <c r="I72" i="2"/>
  <c r="I70" i="2"/>
  <c r="I69" i="2"/>
  <c r="I68" i="2"/>
  <c r="K60" i="1"/>
  <c r="K59" i="1"/>
  <c r="K58" i="1"/>
  <c r="K57" i="1"/>
  <c r="K56" i="1"/>
  <c r="K55" i="1"/>
  <c r="K54" i="1"/>
  <c r="K53" i="1"/>
  <c r="K52" i="1"/>
  <c r="K51" i="1"/>
  <c r="K50" i="1"/>
  <c r="K49" i="1"/>
  <c r="I67" i="2"/>
  <c r="I66" i="2"/>
  <c r="I65" i="2"/>
  <c r="I64" i="2"/>
  <c r="I63" i="2"/>
  <c r="K48" i="1"/>
  <c r="K47" i="1"/>
  <c r="K46" i="1"/>
  <c r="K45" i="1"/>
  <c r="K44" i="1"/>
  <c r="K43" i="1"/>
  <c r="K42" i="1"/>
  <c r="K41" i="1"/>
  <c r="K40" i="1"/>
  <c r="K39" i="1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K38" i="1"/>
  <c r="K37" i="1"/>
  <c r="K36" i="1"/>
  <c r="K35" i="1"/>
  <c r="K34" i="1"/>
  <c r="K33" i="1"/>
  <c r="K32" i="1"/>
  <c r="K31" i="1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N33" i="3"/>
  <c r="N18" i="3"/>
  <c r="P33" i="3"/>
  <c r="P18" i="3"/>
  <c r="Q18" i="3"/>
  <c r="O33" i="3"/>
  <c r="O18" i="3"/>
  <c r="I24" i="2"/>
  <c r="I23" i="2"/>
  <c r="I22" i="2"/>
  <c r="I21" i="2"/>
  <c r="I20" i="2"/>
  <c r="I19" i="2"/>
  <c r="I18" i="2"/>
  <c r="E72" i="1"/>
  <c r="I17" i="2"/>
  <c r="I16" i="2"/>
  <c r="I15" i="2"/>
  <c r="I14" i="2"/>
  <c r="I13" i="2"/>
  <c r="I12" i="2"/>
  <c r="I11" i="2"/>
  <c r="I10" i="2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7" i="1"/>
  <c r="I8" i="2"/>
  <c r="I9" i="2"/>
  <c r="I81" i="2"/>
  <c r="E9" i="3"/>
  <c r="E10" i="3"/>
  <c r="E11" i="3"/>
  <c r="E12" i="3"/>
  <c r="E13" i="3"/>
  <c r="E14" i="3"/>
  <c r="E15" i="3"/>
  <c r="E16" i="3"/>
  <c r="E18" i="3"/>
  <c r="E22" i="3"/>
  <c r="E23" i="3"/>
  <c r="E24" i="3"/>
  <c r="E25" i="3"/>
  <c r="E26" i="3"/>
  <c r="E27" i="3"/>
  <c r="E28" i="3"/>
  <c r="E29" i="3"/>
  <c r="E30" i="3"/>
  <c r="E33" i="3"/>
  <c r="K8" i="1"/>
  <c r="K9" i="1"/>
  <c r="K10" i="1"/>
  <c r="K11" i="1"/>
  <c r="K72" i="1"/>
  <c r="H9" i="3"/>
  <c r="L9" i="3"/>
  <c r="H10" i="3"/>
  <c r="J10" i="3"/>
  <c r="L10" i="3"/>
  <c r="H11" i="3"/>
  <c r="L11" i="3"/>
  <c r="H12" i="3"/>
  <c r="L12" i="3"/>
  <c r="H13" i="3"/>
  <c r="L13" i="3"/>
  <c r="H14" i="3"/>
  <c r="L14" i="3"/>
  <c r="H15" i="3"/>
  <c r="J15" i="3"/>
  <c r="L15" i="3"/>
  <c r="H16" i="3"/>
  <c r="L16" i="3"/>
  <c r="L18" i="3"/>
  <c r="H22" i="3"/>
  <c r="L22" i="3"/>
  <c r="H23" i="3"/>
  <c r="L23" i="3"/>
  <c r="H24" i="3"/>
  <c r="L24" i="3"/>
  <c r="L25" i="3"/>
  <c r="J26" i="3"/>
  <c r="L26" i="3"/>
  <c r="H27" i="3"/>
  <c r="L27" i="3"/>
  <c r="H28" i="3"/>
  <c r="L28" i="3"/>
  <c r="H29" i="3"/>
  <c r="L29" i="3"/>
  <c r="H30" i="3"/>
  <c r="L30" i="3"/>
  <c r="L33" i="3"/>
  <c r="L35" i="3"/>
  <c r="L39" i="3"/>
  <c r="E39" i="3"/>
  <c r="Q33" i="3"/>
  <c r="H33" i="3"/>
  <c r="E43" i="3"/>
  <c r="E46" i="3"/>
  <c r="C28" i="4"/>
  <c r="C26" i="4"/>
  <c r="D31" i="4"/>
  <c r="J33" i="3"/>
  <c r="D26" i="4"/>
  <c r="D27" i="4"/>
  <c r="D25" i="4"/>
  <c r="D24" i="4"/>
  <c r="D23" i="4"/>
  <c r="C16" i="4"/>
  <c r="C15" i="4"/>
  <c r="C14" i="4"/>
  <c r="C11" i="4"/>
  <c r="C10" i="4"/>
  <c r="C18" i="4"/>
  <c r="C6" i="4"/>
  <c r="C20" i="4"/>
  <c r="D28" i="4"/>
  <c r="D30" i="4"/>
  <c r="D29" i="4"/>
  <c r="H18" i="3"/>
  <c r="J18" i="3"/>
</calcChain>
</file>

<file path=xl/sharedStrings.xml><?xml version="1.0" encoding="utf-8"?>
<sst xmlns="http://schemas.openxmlformats.org/spreadsheetml/2006/main" count="434" uniqueCount="195">
  <si>
    <t>Unrestricted Funds</t>
  </si>
  <si>
    <t>Restricted Funds</t>
  </si>
  <si>
    <t>Description</t>
  </si>
  <si>
    <t>I N C O M E</t>
  </si>
  <si>
    <t>(day to day use)</t>
  </si>
  <si>
    <t>(Play Area)</t>
  </si>
  <si>
    <t>Date</t>
  </si>
  <si>
    <t>Total Income</t>
  </si>
  <si>
    <t>Type</t>
  </si>
  <si>
    <t>£</t>
  </si>
  <si>
    <t>HH</t>
  </si>
  <si>
    <t>FR</t>
  </si>
  <si>
    <t xml:space="preserve">E X P E N D I T U R E </t>
  </si>
  <si>
    <t>Total Expenditure</t>
  </si>
  <si>
    <t>Total</t>
  </si>
  <si>
    <t>Expenditure</t>
  </si>
  <si>
    <t xml:space="preserve">Total </t>
  </si>
  <si>
    <t>Income</t>
  </si>
  <si>
    <t>Contributions to water, electricity:</t>
  </si>
  <si>
    <t xml:space="preserve">Bottle Bank </t>
  </si>
  <si>
    <t>Hire of Hall</t>
  </si>
  <si>
    <t>Miscellaneous</t>
  </si>
  <si>
    <t>Bank Interest</t>
  </si>
  <si>
    <t>Insurance</t>
  </si>
  <si>
    <t>Licences, membership fees</t>
  </si>
  <si>
    <t>Misc. incl. Sec/Treas. Expenses</t>
  </si>
  <si>
    <t>Income less Expenditure for the year:</t>
  </si>
  <si>
    <t>Represented by:</t>
  </si>
  <si>
    <t>Barclays Bank Account 10149071:</t>
  </si>
  <si>
    <t>Cash/cheques in hand</t>
  </si>
  <si>
    <t>(type)</t>
  </si>
  <si>
    <t>200 Club Donations</t>
  </si>
  <si>
    <t>Utility Bills (Calor Gas, Water, Council Tax, Electricity)</t>
  </si>
  <si>
    <t>Debtors/creditors</t>
  </si>
  <si>
    <t>Refuse collection, dog-bin and consumables</t>
  </si>
  <si>
    <t>Prizes:</t>
  </si>
  <si>
    <t>weekly</t>
  </si>
  <si>
    <t>Per year:</t>
  </si>
  <si>
    <t>Total:</t>
  </si>
  <si>
    <t>Annual income:</t>
  </si>
  <si>
    <t>Up to 200 members, each contribute 25p per week (£1 every 4weeks, or £5 every 20 weeks)</t>
  </si>
  <si>
    <t>If no. of members:</t>
  </si>
  <si>
    <t>Net profit for year:</t>
  </si>
  <si>
    <t>Every 20 weeks</t>
  </si>
  <si>
    <t xml:space="preserve">200 Club Income Analysis - TP guess only </t>
  </si>
  <si>
    <t>2006 income:</t>
  </si>
  <si>
    <t>2005 income:</t>
  </si>
  <si>
    <t>2007 income:</t>
  </si>
  <si>
    <t>U</t>
  </si>
  <si>
    <t>2008 income:</t>
  </si>
  <si>
    <t>Grants received</t>
  </si>
  <si>
    <t>2009 income:</t>
  </si>
  <si>
    <t>Grass and hedge Cutting</t>
  </si>
  <si>
    <t>10/09 +/-%</t>
  </si>
  <si>
    <t>2010 income:</t>
  </si>
  <si>
    <t>average</t>
  </si>
  <si>
    <t>RS</t>
  </si>
  <si>
    <t>BI</t>
  </si>
  <si>
    <t>R</t>
  </si>
  <si>
    <t>2011 income:</t>
  </si>
  <si>
    <t>Fund Raising, Events + Donations</t>
  </si>
  <si>
    <t>Expenses in relation to Fund Raising, Events</t>
  </si>
  <si>
    <t>2012 income:</t>
  </si>
  <si>
    <t xml:space="preserve">Repairs, Maintenance and Refurbishment </t>
  </si>
  <si>
    <t>(Hall Extension)</t>
  </si>
  <si>
    <t>(Hall extension)</t>
  </si>
  <si>
    <t>2013 income:</t>
  </si>
  <si>
    <t>Safety inspections (Fire, Electrics, Play area)</t>
  </si>
  <si>
    <t>S</t>
  </si>
  <si>
    <t>2014 income:</t>
  </si>
  <si>
    <t>2C</t>
  </si>
  <si>
    <t>BB</t>
  </si>
  <si>
    <t>I</t>
  </si>
  <si>
    <t>IN</t>
  </si>
  <si>
    <t>GC</t>
  </si>
  <si>
    <t>M</t>
  </si>
  <si>
    <t>CW</t>
  </si>
  <si>
    <t>G</t>
  </si>
  <si>
    <t>.</t>
  </si>
  <si>
    <t>-</t>
  </si>
  <si>
    <t>LH</t>
  </si>
  <si>
    <t xml:space="preserve">Leisure Hub </t>
  </si>
  <si>
    <t xml:space="preserve">Hire of Hall </t>
  </si>
  <si>
    <t>E-on Electricity</t>
  </si>
  <si>
    <t>URM Waste Glass Collection</t>
  </si>
  <si>
    <t>Utility Bills (Calor Gas, Water, Council Tax, Electricity, Internet</t>
  </si>
  <si>
    <t>Prepared by Richard Harden</t>
  </si>
  <si>
    <t xml:space="preserve">Treasurer </t>
  </si>
  <si>
    <t>2021  Erpingham with Calthorpe Village Hall Management Committee</t>
  </si>
  <si>
    <t>Statement of Financial Activities for the Year ended 31 December 2021</t>
  </si>
  <si>
    <t>2021 Erpingham with Calthorpe Village Hall Management Committee</t>
  </si>
  <si>
    <t>Aylsham Computers Annual Web Dimsin Charge</t>
  </si>
  <si>
    <t>NNDC Covid Business Grant</t>
  </si>
  <si>
    <t xml:space="preserve">NNDC Covid Business Grant </t>
  </si>
  <si>
    <t>Plus Net Internet Connection Charge</t>
  </si>
  <si>
    <t>Flo Gas Standing Charge</t>
  </si>
  <si>
    <t>WAVE Water</t>
  </si>
  <si>
    <t xml:space="preserve">Transfer Surplus From HSBC 200Club Account </t>
  </si>
  <si>
    <t xml:space="preserve">URM Waste Glass Collection </t>
  </si>
  <si>
    <t>Witham &amp; Sons Hedge Cutting</t>
  </si>
  <si>
    <t xml:space="preserve"> </t>
  </si>
  <si>
    <t>Bowls Club Contribution Towards Metered Water</t>
  </si>
  <si>
    <t>Bowls Club Contribution Towards Hedge Cutting</t>
  </si>
  <si>
    <t>Contribution to Bowls Club Towards Skip Hire</t>
  </si>
  <si>
    <t>Reimbursement Payment to John Snelling re 2xNotice Boards</t>
  </si>
  <si>
    <t>Contribution to Keeping in Touch</t>
  </si>
  <si>
    <t>Blue Welly FarmHog Roast Deposit</t>
  </si>
  <si>
    <t>Pilates May</t>
  </si>
  <si>
    <t>NNDC Hall Hire Local Election</t>
  </si>
  <si>
    <t xml:space="preserve">NNDC Glass Recycling </t>
  </si>
  <si>
    <t xml:space="preserve">Wyer Electrical Improvement </t>
  </si>
  <si>
    <t>Barbara Goodrum May VH Cleaning</t>
  </si>
  <si>
    <t>NNDC Business Rates</t>
  </si>
  <si>
    <t xml:space="preserve">Pilates June </t>
  </si>
  <si>
    <t>Yoga Pia Shell July</t>
  </si>
  <si>
    <t xml:space="preserve">Eon Electricity </t>
  </si>
  <si>
    <t>Barbara Goodrum VH Cleaning June</t>
  </si>
  <si>
    <t xml:space="preserve">Ace Fire Annual Inspection </t>
  </si>
  <si>
    <t xml:space="preserve">Flogas Standing Charge </t>
  </si>
  <si>
    <t>Barbara Goodrum July VH Cleaning</t>
  </si>
  <si>
    <t>Norris Fisher VH Insurance Premium</t>
  </si>
  <si>
    <t>Zumba Sally Miller July</t>
  </si>
  <si>
    <t>Reimburse Diane Snelling re Reopening Event Plates/Crisps</t>
  </si>
  <si>
    <t>Steve Curtis Audit VH Accounts 2020</t>
  </si>
  <si>
    <t>Reimburse Diane Snelling re Traffic Cones</t>
  </si>
  <si>
    <t>Ginny Wells Art July</t>
  </si>
  <si>
    <t>Float for Reopening Event 28/8/21</t>
  </si>
  <si>
    <t>Reimburse Diane Snelling re VH Reopening Event 28/8/21 Costs</t>
  </si>
  <si>
    <t>David Joyce Hall Hire 18/8/21</t>
  </si>
  <si>
    <t>URM Glass Collection</t>
  </si>
  <si>
    <t>Reimburse Diane Snelling re VH Reopening Event 28/8/21 Milk etc</t>
  </si>
  <si>
    <t>Reimburse Ros Horne re Balloons for Reopening Event 28/8/21</t>
  </si>
  <si>
    <t>Yvonne Tiffany Supply Scones for Reopening Event 28/8/21</t>
  </si>
  <si>
    <t>Barbara Goodrum VH Cleaning August</t>
  </si>
  <si>
    <t>K A Price Disco for Reopening Event 28/8/21</t>
  </si>
  <si>
    <t>Blue Welly Farm Hog Roast Reopening Event Deposit</t>
  </si>
  <si>
    <t>Coffee Club September</t>
  </si>
  <si>
    <t>Reopening Event Float Returned</t>
  </si>
  <si>
    <t>Reopening Event 28/8/21 Hog Roast Takings</t>
  </si>
  <si>
    <t>Yoga Pia Shell August</t>
  </si>
  <si>
    <t>Ladies Who Sing Chris Snape</t>
  </si>
  <si>
    <t>Sarah Holness Hall Hire</t>
  </si>
  <si>
    <t>Erpingham With Calthorpe WI</t>
  </si>
  <si>
    <t>Zumba Sally Miller August</t>
  </si>
  <si>
    <t>Art Group Jinny Wells August</t>
  </si>
  <si>
    <t>Reopening Event 28/8/21 Sale of Surplus Meat</t>
  </si>
  <si>
    <t>Pilates July/August SJC Fitness &amp; Wellbeing</t>
  </si>
  <si>
    <t>PPLPRS Music Licence</t>
  </si>
  <si>
    <t xml:space="preserve">Reimburse Guy Wilhelmy Security Cameras </t>
  </si>
  <si>
    <t>Barbara Goodrum September VH Cleaning</t>
  </si>
  <si>
    <t>WAVE Water 10/6/21-7/9/21</t>
  </si>
  <si>
    <t xml:space="preserve">Plusnet Internet Connection Charge </t>
  </si>
  <si>
    <t xml:space="preserve">URM Waste Glass Connection </t>
  </si>
  <si>
    <t>A Sterne Hall Rental 22/9/21</t>
  </si>
  <si>
    <t xml:space="preserve">Yoga Pia She’ll September </t>
  </si>
  <si>
    <t xml:space="preserve">Zumba Sally Miller September </t>
  </si>
  <si>
    <t>North Walsham U3A 15/9/21</t>
  </si>
  <si>
    <t>Art Group September</t>
  </si>
  <si>
    <t>Joseph Buxton Hall Hire</t>
  </si>
  <si>
    <t>Scottish Country Dancing 15/9/21</t>
  </si>
  <si>
    <t>Transfer from HSBC 200Club Account</t>
  </si>
  <si>
    <t>Anyrep Cooker Repairs</t>
  </si>
  <si>
    <t>Clearview Window Cleaning</t>
  </si>
  <si>
    <t>A Sterne Hall Hire October 2021</t>
  </si>
  <si>
    <t>Erpingham WI Hall Hire 27/10</t>
  </si>
  <si>
    <t>Zumba Sally Miller October</t>
  </si>
  <si>
    <t>Plus Net Refund</t>
  </si>
  <si>
    <t>Yoga Pia She’ll October</t>
  </si>
  <si>
    <t>Blickling Scottish Country Dancing October</t>
  </si>
  <si>
    <t>Art Group October</t>
  </si>
  <si>
    <t xml:space="preserve">Short Mat Bowls October </t>
  </si>
  <si>
    <t xml:space="preserve">Carpet Bowls October </t>
  </si>
  <si>
    <t>Coffee Club October</t>
  </si>
  <si>
    <t>Table Tennis Sept./Oct.</t>
  </si>
  <si>
    <t xml:space="preserve">Barbara Goodrum VH Cleaning October </t>
  </si>
  <si>
    <t>SNB Plumbing Annual Service</t>
  </si>
  <si>
    <t xml:space="preserve">Wyer Electrical Improvements/Fire Alarm </t>
  </si>
  <si>
    <t>Brought Forward as at 1 January 2021</t>
  </si>
  <si>
    <t>Barbara Goodrum VH Cleaning November</t>
  </si>
  <si>
    <t>Aylsham Computers Annual Charge</t>
  </si>
  <si>
    <t>Ron NEXT 1/11-30/11</t>
  </si>
  <si>
    <t>Barbara Goodrum VH Cleaning December</t>
  </si>
  <si>
    <t xml:space="preserve">Coffee Club November </t>
  </si>
  <si>
    <t>SJC Fitness&amp;Wellbeing A Sterne</t>
  </si>
  <si>
    <t>WI 24/11/21</t>
  </si>
  <si>
    <t>Yoga Pia Shell November</t>
  </si>
  <si>
    <t xml:space="preserve">Short Mat Bowls November </t>
  </si>
  <si>
    <t xml:space="preserve">Carpet Bowls November </t>
  </si>
  <si>
    <t>Zumba Sally Miller November</t>
  </si>
  <si>
    <t>Art Appreciation Nth Walsham U3A</t>
  </si>
  <si>
    <t xml:space="preserve">A Sterne November </t>
  </si>
  <si>
    <t xml:space="preserve">Art Group November </t>
  </si>
  <si>
    <t>R Wood Party 11/12/21</t>
  </si>
  <si>
    <t>Coffee Club August</t>
  </si>
  <si>
    <t>Elaine Morrell Hire 24/10/21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</si>
</sst>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£&quot;* #,##0.00_);_(&quot;£&quot;* \(#,##0.00\);_(&quot;£&quot;* &quot;-&quot;??_);_(@_)"/>
    <numFmt numFmtId="164" formatCode="&quot;£&quot;#,##0;[Red]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[$£-809]#,##0.00"/>
    <numFmt numFmtId="168" formatCode="_([$£-809]* #,##0.00_);_([$£-809]* \(#,##0.00\);_([$£-809]* &quot;-&quot;??_);_(@_)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color rgb="FFFF0000"/>
      <name val="Arial"/>
    </font>
    <font>
      <b/>
      <sz val="10"/>
      <name val="Arial"/>
    </font>
    <font>
      <strike/>
      <sz val="10"/>
      <name val="Arial"/>
    </font>
    <font>
      <sz val="7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</borders>
  <cellStyleXfs count="4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0" fillId="0" borderId="0" xfId="2" applyFont="1" applyBorder="1"/>
    <xf numFmtId="0" fontId="5" fillId="0" borderId="0" xfId="0" quotePrefix="1" applyFont="1" applyAlignment="1">
      <alignment horizontal="center"/>
    </xf>
    <xf numFmtId="165" fontId="0" fillId="0" borderId="0" xfId="2" applyFont="1"/>
    <xf numFmtId="165" fontId="0" fillId="0" borderId="0" xfId="0" applyNumberFormat="1"/>
    <xf numFmtId="165" fontId="0" fillId="0" borderId="1" xfId="2" applyFont="1" applyBorder="1"/>
    <xf numFmtId="165" fontId="0" fillId="0" borderId="1" xfId="0" applyNumberFormat="1" applyBorder="1"/>
    <xf numFmtId="0" fontId="7" fillId="0" borderId="0" xfId="0" applyFont="1"/>
    <xf numFmtId="0" fontId="0" fillId="0" borderId="1" xfId="0" applyBorder="1"/>
    <xf numFmtId="165" fontId="0" fillId="0" borderId="2" xfId="0" applyNumberFormat="1" applyBorder="1"/>
    <xf numFmtId="0" fontId="0" fillId="0" borderId="0" xfId="0" applyAlignment="1">
      <alignment horizontal="left"/>
    </xf>
    <xf numFmtId="165" fontId="2" fillId="0" borderId="3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0" xfId="0" quotePrefix="1"/>
    <xf numFmtId="41" fontId="9" fillId="0" borderId="0" xfId="1" applyNumberFormat="1" applyFont="1" applyAlignment="1" applyProtection="1">
      <alignment horizontal="centerContinuous" vertical="center"/>
    </xf>
    <xf numFmtId="0" fontId="10" fillId="0" borderId="0" xfId="0" applyFont="1"/>
    <xf numFmtId="0" fontId="11" fillId="0" borderId="0" xfId="0" applyFont="1"/>
    <xf numFmtId="165" fontId="11" fillId="0" borderId="0" xfId="2" applyFont="1"/>
    <xf numFmtId="165" fontId="11" fillId="0" borderId="2" xfId="2" applyFont="1" applyBorder="1"/>
    <xf numFmtId="165" fontId="11" fillId="0" borderId="0" xfId="2" quotePrefix="1" applyFont="1" applyAlignment="1">
      <alignment horizontal="left"/>
    </xf>
    <xf numFmtId="165" fontId="11" fillId="0" borderId="0" xfId="2" applyFont="1" applyBorder="1"/>
    <xf numFmtId="165" fontId="0" fillId="0" borderId="0" xfId="2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165" fontId="2" fillId="0" borderId="3" xfId="2" applyNumberFormat="1" applyFont="1" applyBorder="1"/>
    <xf numFmtId="0" fontId="12" fillId="0" borderId="0" xfId="0" applyFont="1" applyAlignment="1">
      <alignment horizontal="centerContinuous" vertical="center"/>
    </xf>
    <xf numFmtId="0" fontId="12" fillId="0" borderId="0" xfId="0" quotePrefix="1" applyFont="1"/>
    <xf numFmtId="10" fontId="12" fillId="0" borderId="0" xfId="3" applyNumberFormat="1" applyFont="1"/>
    <xf numFmtId="0" fontId="10" fillId="0" borderId="0" xfId="0" applyFont="1" applyAlignment="1">
      <alignment horizontal="center"/>
    </xf>
    <xf numFmtId="165" fontId="10" fillId="0" borderId="0" xfId="2" applyFont="1"/>
    <xf numFmtId="0" fontId="1" fillId="0" borderId="0" xfId="0" applyFont="1"/>
    <xf numFmtId="9" fontId="14" fillId="0" borderId="0" xfId="3" applyNumberFormat="1" applyFont="1"/>
    <xf numFmtId="9" fontId="12" fillId="0" borderId="0" xfId="3" applyNumberFormat="1" applyFont="1"/>
    <xf numFmtId="9" fontId="12" fillId="0" borderId="0" xfId="0" applyNumberFormat="1" applyFont="1"/>
    <xf numFmtId="0" fontId="0" fillId="0" borderId="0" xfId="0" quotePrefix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165" fontId="1" fillId="0" borderId="0" xfId="0" applyNumberFormat="1" applyFont="1"/>
    <xf numFmtId="0" fontId="1" fillId="0" borderId="0" xfId="0" applyFont="1" applyAlignment="1">
      <alignment horizontal="right"/>
    </xf>
    <xf numFmtId="165" fontId="1" fillId="0" borderId="0" xfId="2" applyFont="1"/>
    <xf numFmtId="165" fontId="1" fillId="0" borderId="0" xfId="2" applyFont="1" applyBorder="1"/>
    <xf numFmtId="0" fontId="0" fillId="0" borderId="0" xfId="0" applyFont="1"/>
    <xf numFmtId="0" fontId="15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0" fontId="0" fillId="0" borderId="0" xfId="0" applyFill="1"/>
    <xf numFmtId="0" fontId="0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/>
    <xf numFmtId="165" fontId="4" fillId="0" borderId="0" xfId="2" applyFont="1" applyBorder="1" applyAlignment="1">
      <alignment horizontal="center"/>
    </xf>
    <xf numFmtId="0" fontId="0" fillId="0" borderId="0" xfId="0" quotePrefix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5" fontId="1" fillId="0" borderId="0" xfId="2" applyFont="1" applyFill="1" applyBorder="1"/>
    <xf numFmtId="0" fontId="0" fillId="0" borderId="0" xfId="0" applyBorder="1" applyAlignment="1">
      <alignment horizontal="left"/>
    </xf>
    <xf numFmtId="165" fontId="0" fillId="0" borderId="0" xfId="2" applyFont="1" applyFill="1" applyBorder="1"/>
    <xf numFmtId="165" fontId="0" fillId="0" borderId="0" xfId="0" applyNumberFormat="1" applyFill="1" applyBorder="1"/>
    <xf numFmtId="164" fontId="0" fillId="0" borderId="0" xfId="0" applyNumberFormat="1" applyFont="1" applyFill="1" applyBorder="1"/>
    <xf numFmtId="10" fontId="14" fillId="0" borderId="0" xfId="3" applyNumberFormat="1" applyFont="1"/>
    <xf numFmtId="1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167" fontId="3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  <xf numFmtId="167" fontId="19" fillId="0" borderId="4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0" fillId="0" borderId="4" xfId="0" applyNumberFormat="1" applyBorder="1" applyAlignment="1">
      <alignment horizontal="center" vertical="center" wrapText="1"/>
    </xf>
    <xf numFmtId="168" fontId="0" fillId="0" borderId="5" xfId="0" applyNumberFormat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/>
    </xf>
    <xf numFmtId="165" fontId="2" fillId="0" borderId="0" xfId="2" applyFont="1" applyFill="1" applyBorder="1" applyAlignment="1">
      <alignment horizontal="center"/>
    </xf>
    <xf numFmtId="165" fontId="15" fillId="0" borderId="0" xfId="2" applyFont="1" applyFill="1" applyBorder="1"/>
    <xf numFmtId="0" fontId="15" fillId="0" borderId="0" xfId="0" applyFont="1" applyFill="1" applyBorder="1"/>
    <xf numFmtId="165" fontId="1" fillId="0" borderId="0" xfId="0" applyNumberFormat="1" applyFont="1" applyFill="1" applyBorder="1"/>
    <xf numFmtId="0" fontId="19" fillId="0" borderId="0" xfId="0" applyFont="1" applyAlignment="1">
      <alignment horizontal="center" vertical="center"/>
    </xf>
    <xf numFmtId="168" fontId="1" fillId="0" borderId="4" xfId="0" applyNumberFormat="1" applyFon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8" fontId="20" fillId="0" borderId="4" xfId="0" applyNumberFormat="1" applyFont="1" applyBorder="1" applyAlignment="1">
      <alignment horizontal="center" vertical="center"/>
    </xf>
    <xf numFmtId="165" fontId="1" fillId="0" borderId="4" xfId="2" applyFont="1" applyFill="1" applyBorder="1"/>
    <xf numFmtId="165" fontId="1" fillId="0" borderId="4" xfId="2" quotePrefix="1" applyFont="1" applyFill="1" applyBorder="1"/>
    <xf numFmtId="165" fontId="15" fillId="0" borderId="4" xfId="2" applyFont="1" applyFill="1" applyBorder="1"/>
    <xf numFmtId="165" fontId="1" fillId="0" borderId="5" xfId="2" applyFont="1" applyFill="1" applyBorder="1"/>
    <xf numFmtId="0" fontId="15" fillId="0" borderId="4" xfId="0" applyFont="1" applyFill="1" applyBorder="1"/>
    <xf numFmtId="165" fontId="1" fillId="0" borderId="4" xfId="0" applyNumberFormat="1" applyFont="1" applyFill="1" applyBorder="1"/>
    <xf numFmtId="164" fontId="1" fillId="0" borderId="4" xfId="0" applyNumberFormat="1" applyFont="1" applyFill="1" applyBorder="1"/>
    <xf numFmtId="165" fontId="1" fillId="0" borderId="4" xfId="0" quotePrefix="1" applyNumberFormat="1" applyFont="1" applyFill="1" applyBorder="1"/>
    <xf numFmtId="44" fontId="1" fillId="0" borderId="4" xfId="0" applyNumberFormat="1" applyFont="1" applyFill="1" applyBorder="1"/>
    <xf numFmtId="0" fontId="21" fillId="0" borderId="0" xfId="0" quotePrefix="1" applyFont="1" applyAlignment="1">
      <alignment horizontal="center"/>
    </xf>
    <xf numFmtId="14" fontId="3" fillId="0" borderId="0" xfId="0" applyNumberFormat="1" applyFont="1" applyBorder="1" applyAlignment="1">
      <alignment horizontal="centerContinuous"/>
    </xf>
    <xf numFmtId="14" fontId="9" fillId="0" borderId="0" xfId="1" applyNumberFormat="1" applyFont="1" applyBorder="1" applyAlignment="1" applyProtection="1">
      <alignment horizontal="centerContinuous" vertical="center"/>
    </xf>
    <xf numFmtId="14" fontId="0" fillId="0" borderId="0" xfId="0" applyNumberFormat="1" applyBorder="1"/>
    <xf numFmtId="0" fontId="19" fillId="0" borderId="0" xfId="0" applyNumberFormat="1" applyFont="1" applyAlignment="1">
      <alignment horizontal="center"/>
    </xf>
    <xf numFmtId="168" fontId="3" fillId="0" borderId="0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 vertical="center"/>
    </xf>
    <xf numFmtId="168" fontId="19" fillId="0" borderId="0" xfId="0" applyNumberFormat="1" applyFont="1" applyAlignment="1">
      <alignment horizontal="center"/>
    </xf>
    <xf numFmtId="168" fontId="0" fillId="0" borderId="0" xfId="0" applyNumberFormat="1" applyFont="1" applyBorder="1" applyAlignment="1">
      <alignment wrapText="1"/>
    </xf>
    <xf numFmtId="168" fontId="0" fillId="0" borderId="6" xfId="0" applyNumberFormat="1" applyBorder="1" applyAlignment="1">
      <alignment horizontal="center"/>
    </xf>
    <xf numFmtId="165" fontId="19" fillId="0" borderId="0" xfId="2" applyFont="1" applyFill="1" applyBorder="1"/>
    <xf numFmtId="165" fontId="19" fillId="0" borderId="0" xfId="0" applyNumberFormat="1" applyFont="1" applyBorder="1"/>
    <xf numFmtId="165" fontId="19" fillId="0" borderId="0" xfId="2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1" fontId="9" fillId="0" borderId="0" xfId="1" applyNumberFormat="1" applyFont="1" applyBorder="1" applyAlignment="1" applyProtection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</cellXfs>
  <cellStyles count="44">
    <cellStyle name="Comma" xfId="1" builtinId="3"/>
    <cellStyle name="Currency" xfId="2" builtinId="4"/>
    <cellStyle name="Followed Hyperlink" xfId="35" builtinId="9" hidden="1"/>
    <cellStyle name="Followed Hyperlink" xfId="29" builtinId="9" hidden="1"/>
    <cellStyle name="Followed Hyperlink" xfId="25" builtinId="9" hidden="1"/>
    <cellStyle name="Followed Hyperlink" xfId="27" builtinId="9" hidden="1"/>
    <cellStyle name="Followed Hyperlink" xfId="33" builtinId="9" hidden="1"/>
    <cellStyle name="Followed Hyperlink" xfId="43" builtinId="9" hidden="1"/>
    <cellStyle name="Followed Hyperlink" xfId="39" builtinId="9" hidden="1"/>
    <cellStyle name="Followed Hyperlink" xfId="41" builtinId="9" hidden="1"/>
    <cellStyle name="Followed Hyperlink" xfId="37" builtinId="9" hidden="1"/>
    <cellStyle name="Followed Hyperlink" xfId="31" builtinId="9" hidden="1"/>
    <cellStyle name="Followed Hyperlink" xfId="21" builtinId="9" hidden="1"/>
    <cellStyle name="Followed Hyperlink" xfId="17" builtinId="9" hidden="1"/>
    <cellStyle name="Followed Hyperlink" xfId="19" builtinId="9" hidden="1"/>
    <cellStyle name="Followed Hyperlink" xfId="13" builtinId="9" hidden="1"/>
    <cellStyle name="Followed Hyperlink" xfId="9" builtinId="9" hidden="1"/>
    <cellStyle name="Followed Hyperlink" xfId="15" builtinId="9" hidden="1"/>
    <cellStyle name="Followed Hyperlink" xfId="2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Hyperlink" xfId="42" builtinId="8" hidden="1"/>
    <cellStyle name="Hyperlink" xfId="6" builtinId="8" hidden="1"/>
    <cellStyle name="Hyperlink" xfId="12" builtinId="8" hidden="1"/>
    <cellStyle name="Hyperlink" xfId="10" builtinId="8" hidden="1"/>
    <cellStyle name="Hyperlink" xfId="36" builtinId="8" hidden="1"/>
    <cellStyle name="Hyperlink" xfId="26" builtinId="8" hidden="1"/>
    <cellStyle name="Hyperlink" xfId="32" builtinId="8" hidden="1"/>
    <cellStyle name="Hyperlink" xfId="34" builtinId="8" hidden="1"/>
    <cellStyle name="Hyperlink" xfId="30" builtinId="8" hidden="1"/>
    <cellStyle name="Hyperlink" xfId="14" builtinId="8" hidden="1"/>
    <cellStyle name="Hyperlink" xfId="24" builtinId="8" hidden="1"/>
    <cellStyle name="Hyperlink" xfId="38" builtinId="8" hidden="1"/>
    <cellStyle name="Hyperlink" xfId="40" builtinId="8" hidden="1"/>
    <cellStyle name="Hyperlink" xfId="8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8" builtinId="8" hidden="1"/>
    <cellStyle name="Hyperlink" xfId="4" builtinId="8" hidden="1"/>
    <cellStyle name="Normal" xfId="0" builtinId="0"/>
    <cellStyle name="Percent" xfId="3" builtinId="5"/>
  </cellStyles>
  <dxfs count="4">
    <dxf>
      <font>
        <b val="0"/>
        <i val="0"/>
        <strike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81"/>
  <sheetViews>
    <sheetView tabSelected="1" topLeftCell="A19" zoomScale="125" zoomScaleNormal="125" zoomScalePageLayoutView="125" workbookViewId="0">
      <selection activeCell="E72" sqref="E72"/>
    </sheetView>
  </sheetViews>
  <sheetFormatPr defaultColWidth="8.76171875" defaultRowHeight="12.75" x14ac:dyDescent="0.15"/>
  <cols>
    <col min="1" max="1" width="11.59375" style="117" customWidth="1"/>
    <col min="2" max="2" width="42.20703125" style="42" customWidth="1"/>
    <col min="3" max="3" width="4.1796875" style="61" customWidth="1"/>
    <col min="4" max="4" width="2.2890625" style="42" customWidth="1"/>
    <col min="5" max="5" width="11.59375" style="59" customWidth="1"/>
    <col min="6" max="6" width="2.96484375" style="59" customWidth="1"/>
    <col min="7" max="7" width="7.28125" style="59" customWidth="1"/>
    <col min="8" max="8" width="4.1796875" style="59" customWidth="1"/>
    <col min="9" max="9" width="5.52734375" style="59" customWidth="1"/>
    <col min="10" max="10" width="6.06640625" style="59" customWidth="1"/>
    <col min="11" max="11" width="13.484375" style="42" customWidth="1"/>
    <col min="12" max="12" width="3.50390625" style="42" customWidth="1"/>
    <col min="13" max="13" width="28.72265625" style="42" customWidth="1"/>
    <col min="14" max="16384" width="8.76171875" style="42"/>
  </cols>
  <sheetData>
    <row r="1" spans="1:14" ht="18" x14ac:dyDescent="0.15">
      <c r="A1" s="130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55"/>
      <c r="N1" s="55"/>
    </row>
    <row r="2" spans="1:14" ht="12.75" customHeight="1" x14ac:dyDescent="0.15">
      <c r="A2" s="116" t="s">
        <v>89</v>
      </c>
      <c r="B2" s="57"/>
      <c r="C2" s="58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8" x14ac:dyDescent="0.2">
      <c r="A3" s="115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5"/>
      <c r="L3" s="55"/>
    </row>
    <row r="4" spans="1:14" x14ac:dyDescent="0.15">
      <c r="A4" s="72" t="s">
        <v>6</v>
      </c>
      <c r="B4" s="59" t="s">
        <v>2</v>
      </c>
      <c r="C4" s="60" t="s">
        <v>8</v>
      </c>
      <c r="E4" s="69" t="s">
        <v>0</v>
      </c>
      <c r="F4" s="69"/>
      <c r="G4" s="129" t="s">
        <v>1</v>
      </c>
      <c r="H4" s="129"/>
      <c r="I4" s="129"/>
      <c r="J4" s="42"/>
      <c r="K4" s="69" t="s">
        <v>7</v>
      </c>
    </row>
    <row r="5" spans="1:14" x14ac:dyDescent="0.15">
      <c r="A5" s="72"/>
      <c r="E5" s="62" t="s">
        <v>4</v>
      </c>
      <c r="F5" s="62"/>
      <c r="G5" s="62" t="s">
        <v>5</v>
      </c>
      <c r="H5" s="62"/>
      <c r="I5" s="54" t="s">
        <v>64</v>
      </c>
      <c r="J5" s="42"/>
    </row>
    <row r="6" spans="1:14" x14ac:dyDescent="0.15">
      <c r="A6" s="72"/>
      <c r="E6" s="63" t="s">
        <v>9</v>
      </c>
      <c r="F6" s="63"/>
      <c r="G6" s="63" t="s">
        <v>9</v>
      </c>
      <c r="H6" s="63"/>
      <c r="I6" s="63" t="s">
        <v>9</v>
      </c>
      <c r="J6" s="64"/>
      <c r="K6" s="63" t="s">
        <v>9</v>
      </c>
    </row>
    <row r="7" spans="1:14" x14ac:dyDescent="0.15">
      <c r="A7" s="72">
        <v>44211</v>
      </c>
      <c r="B7" s="53" t="s">
        <v>92</v>
      </c>
      <c r="C7" s="53" t="s">
        <v>77</v>
      </c>
      <c r="E7" s="27">
        <v>476.43</v>
      </c>
      <c r="F7" s="27"/>
      <c r="G7" s="27"/>
      <c r="H7" s="27"/>
      <c r="I7" s="27"/>
      <c r="J7" s="42"/>
      <c r="K7" s="66">
        <f t="shared" ref="K7:K71" si="0">E7+G7+I7</f>
        <v>476.43</v>
      </c>
      <c r="M7" s="67"/>
    </row>
    <row r="8" spans="1:14" x14ac:dyDescent="0.15">
      <c r="A8" s="72">
        <v>44222</v>
      </c>
      <c r="B8" s="65" t="s">
        <v>93</v>
      </c>
      <c r="C8" s="65" t="s">
        <v>77</v>
      </c>
      <c r="E8" s="27">
        <v>6001</v>
      </c>
      <c r="F8" s="27"/>
      <c r="G8" s="27"/>
      <c r="H8" s="27"/>
      <c r="I8" s="27"/>
      <c r="J8" s="42"/>
      <c r="K8" s="66">
        <f t="shared" si="0"/>
        <v>6001</v>
      </c>
      <c r="M8" s="67"/>
    </row>
    <row r="9" spans="1:14" x14ac:dyDescent="0.15">
      <c r="A9" s="72">
        <v>44239</v>
      </c>
      <c r="B9" s="53" t="s">
        <v>92</v>
      </c>
      <c r="C9" s="65" t="s">
        <v>77</v>
      </c>
      <c r="E9" s="27">
        <v>233.5</v>
      </c>
      <c r="F9" s="27"/>
      <c r="G9" s="27"/>
      <c r="H9" s="27"/>
      <c r="I9" s="27"/>
      <c r="J9" s="42"/>
      <c r="K9" s="66">
        <f t="shared" si="0"/>
        <v>233.5</v>
      </c>
    </row>
    <row r="10" spans="1:14" x14ac:dyDescent="0.15">
      <c r="A10" s="72">
        <v>44257</v>
      </c>
      <c r="B10" s="65" t="s">
        <v>92</v>
      </c>
      <c r="C10" s="65" t="s">
        <v>77</v>
      </c>
      <c r="E10" s="27">
        <v>2096</v>
      </c>
      <c r="F10" s="27"/>
      <c r="G10" s="27"/>
      <c r="H10" s="27"/>
      <c r="I10" s="27"/>
      <c r="J10" s="42"/>
      <c r="K10" s="66">
        <f t="shared" si="0"/>
        <v>2096</v>
      </c>
    </row>
    <row r="11" spans="1:14" x14ac:dyDescent="0.15">
      <c r="A11" s="72">
        <v>44271</v>
      </c>
      <c r="B11" s="53" t="s">
        <v>97</v>
      </c>
      <c r="C11" s="65" t="s">
        <v>70</v>
      </c>
      <c r="E11" s="27">
        <v>500</v>
      </c>
      <c r="F11" s="27"/>
      <c r="G11" s="27"/>
      <c r="H11" s="27"/>
      <c r="I11" s="27"/>
      <c r="J11" s="42"/>
      <c r="K11" s="66">
        <f t="shared" si="0"/>
        <v>500</v>
      </c>
    </row>
    <row r="12" spans="1:14" x14ac:dyDescent="0.15">
      <c r="A12" s="72">
        <v>44272</v>
      </c>
      <c r="B12" s="53" t="s">
        <v>97</v>
      </c>
      <c r="C12" s="65" t="s">
        <v>70</v>
      </c>
      <c r="E12" s="27">
        <v>500</v>
      </c>
      <c r="F12" s="27"/>
      <c r="G12" s="27"/>
      <c r="H12" s="27"/>
      <c r="I12" s="27"/>
      <c r="J12" s="42"/>
      <c r="K12" s="66">
        <f t="shared" si="0"/>
        <v>500</v>
      </c>
    </row>
    <row r="13" spans="1:14" x14ac:dyDescent="0.15">
      <c r="A13" s="72">
        <v>44273</v>
      </c>
      <c r="B13" s="53" t="s">
        <v>97</v>
      </c>
      <c r="C13" s="65" t="s">
        <v>70</v>
      </c>
      <c r="E13" s="27">
        <v>251.33</v>
      </c>
      <c r="F13" s="27"/>
      <c r="G13" s="27"/>
      <c r="H13" s="27"/>
      <c r="I13" s="27"/>
      <c r="J13" s="42"/>
      <c r="K13" s="66">
        <f t="shared" si="0"/>
        <v>251.33</v>
      </c>
    </row>
    <row r="14" spans="1:14" x14ac:dyDescent="0.15">
      <c r="A14" s="72">
        <v>44295</v>
      </c>
      <c r="B14" s="53" t="s">
        <v>92</v>
      </c>
      <c r="C14" s="65" t="s">
        <v>77</v>
      </c>
      <c r="E14" s="27">
        <v>8000</v>
      </c>
      <c r="F14" s="27"/>
      <c r="G14" s="27"/>
      <c r="H14" s="27"/>
      <c r="I14" s="27"/>
      <c r="J14" s="42"/>
      <c r="K14" s="66">
        <f t="shared" si="0"/>
        <v>8000</v>
      </c>
    </row>
    <row r="15" spans="1:14" x14ac:dyDescent="0.15">
      <c r="A15" s="72">
        <v>44300</v>
      </c>
      <c r="B15" s="53" t="s">
        <v>101</v>
      </c>
      <c r="C15" s="65" t="s">
        <v>76</v>
      </c>
      <c r="E15" s="27">
        <v>115.61</v>
      </c>
      <c r="F15" s="27"/>
      <c r="G15" s="27"/>
      <c r="H15" s="27"/>
      <c r="I15" s="27"/>
      <c r="J15" s="42"/>
      <c r="K15" s="66">
        <f t="shared" si="0"/>
        <v>115.61</v>
      </c>
    </row>
    <row r="16" spans="1:14" x14ac:dyDescent="0.15">
      <c r="A16" s="72">
        <v>44300</v>
      </c>
      <c r="B16" s="53" t="s">
        <v>102</v>
      </c>
      <c r="C16" s="65" t="s">
        <v>75</v>
      </c>
      <c r="E16" s="27">
        <v>36</v>
      </c>
      <c r="F16" s="27"/>
      <c r="G16" s="27"/>
      <c r="H16" s="27"/>
      <c r="I16" s="27"/>
      <c r="J16" s="42"/>
      <c r="K16" s="66">
        <f t="shared" si="0"/>
        <v>36</v>
      </c>
    </row>
    <row r="17" spans="1:11" x14ac:dyDescent="0.15">
      <c r="A17" s="72">
        <v>44334</v>
      </c>
      <c r="B17" s="53" t="s">
        <v>93</v>
      </c>
      <c r="C17" s="65" t="s">
        <v>77</v>
      </c>
      <c r="E17" s="27">
        <v>1016.02</v>
      </c>
      <c r="F17" s="27"/>
      <c r="G17" s="27"/>
      <c r="H17" s="27"/>
      <c r="I17" s="27"/>
      <c r="J17" s="42"/>
      <c r="K17" s="66">
        <f t="shared" si="0"/>
        <v>1016.02</v>
      </c>
    </row>
    <row r="18" spans="1:11" x14ac:dyDescent="0.15">
      <c r="A18" s="72">
        <v>44355</v>
      </c>
      <c r="B18" s="53" t="s">
        <v>107</v>
      </c>
      <c r="C18" s="65" t="s">
        <v>10</v>
      </c>
      <c r="E18" s="27">
        <v>23</v>
      </c>
      <c r="F18" s="27"/>
      <c r="G18" s="27"/>
      <c r="H18" s="27"/>
      <c r="I18" s="27"/>
      <c r="J18" s="42"/>
      <c r="K18" s="66">
        <f t="shared" si="0"/>
        <v>23</v>
      </c>
    </row>
    <row r="19" spans="1:11" x14ac:dyDescent="0.15">
      <c r="A19" s="72">
        <v>44355</v>
      </c>
      <c r="B19" s="53" t="s">
        <v>108</v>
      </c>
      <c r="C19" s="65" t="s">
        <v>10</v>
      </c>
      <c r="E19" s="27">
        <v>400</v>
      </c>
      <c r="F19" s="27"/>
      <c r="G19" s="27"/>
      <c r="H19" s="27"/>
      <c r="I19" s="27"/>
      <c r="J19" s="42"/>
      <c r="K19" s="66">
        <f t="shared" si="0"/>
        <v>400</v>
      </c>
    </row>
    <row r="20" spans="1:11" x14ac:dyDescent="0.15">
      <c r="A20" s="72">
        <v>44355</v>
      </c>
      <c r="B20" s="53" t="s">
        <v>109</v>
      </c>
      <c r="C20" s="53" t="s">
        <v>71</v>
      </c>
      <c r="E20" s="27">
        <v>294.87</v>
      </c>
      <c r="F20" s="27"/>
      <c r="G20" s="27"/>
      <c r="H20" s="27"/>
      <c r="I20" s="27"/>
      <c r="J20" s="42"/>
      <c r="K20" s="66">
        <f t="shared" si="0"/>
        <v>294.87</v>
      </c>
    </row>
    <row r="21" spans="1:11" x14ac:dyDescent="0.15">
      <c r="A21" s="72">
        <v>44382</v>
      </c>
      <c r="B21" s="53" t="s">
        <v>113</v>
      </c>
      <c r="C21" s="65" t="s">
        <v>10</v>
      </c>
      <c r="E21" s="27">
        <v>34.5</v>
      </c>
      <c r="F21" s="27"/>
      <c r="G21" s="27"/>
      <c r="H21" s="27"/>
      <c r="I21" s="27"/>
      <c r="J21" s="42"/>
      <c r="K21" s="66">
        <f t="shared" si="0"/>
        <v>34.5</v>
      </c>
    </row>
    <row r="22" spans="1:11" x14ac:dyDescent="0.15">
      <c r="A22" s="72">
        <v>44385</v>
      </c>
      <c r="B22" s="53" t="s">
        <v>114</v>
      </c>
      <c r="C22" s="65" t="s">
        <v>10</v>
      </c>
      <c r="E22" s="27">
        <v>92</v>
      </c>
      <c r="F22" s="27"/>
      <c r="G22" s="27"/>
      <c r="H22" s="27"/>
      <c r="I22" s="27"/>
      <c r="J22" s="42"/>
      <c r="K22" s="66">
        <f t="shared" si="0"/>
        <v>92</v>
      </c>
    </row>
    <row r="23" spans="1:11" x14ac:dyDescent="0.15">
      <c r="A23" s="72">
        <v>44411</v>
      </c>
      <c r="B23" s="53" t="s">
        <v>121</v>
      </c>
      <c r="C23" s="65" t="s">
        <v>10</v>
      </c>
      <c r="E23" s="27">
        <v>11.5</v>
      </c>
      <c r="F23" s="27"/>
      <c r="G23" s="27"/>
      <c r="H23" s="27"/>
      <c r="I23" s="27"/>
      <c r="J23" s="42"/>
      <c r="K23" s="66">
        <f t="shared" si="0"/>
        <v>11.5</v>
      </c>
    </row>
    <row r="24" spans="1:11" x14ac:dyDescent="0.15">
      <c r="A24" s="72">
        <v>44414</v>
      </c>
      <c r="B24" s="53" t="s">
        <v>114</v>
      </c>
      <c r="C24" s="65" t="s">
        <v>10</v>
      </c>
      <c r="E24" s="27">
        <v>92</v>
      </c>
      <c r="F24" s="27"/>
      <c r="G24" s="27"/>
      <c r="H24" s="27"/>
      <c r="I24" s="27"/>
      <c r="J24" s="42"/>
      <c r="K24" s="66">
        <f t="shared" si="0"/>
        <v>92</v>
      </c>
    </row>
    <row r="25" spans="1:11" x14ac:dyDescent="0.15">
      <c r="A25" s="72">
        <v>44431</v>
      </c>
      <c r="B25" s="53" t="s">
        <v>125</v>
      </c>
      <c r="C25" s="65" t="s">
        <v>10</v>
      </c>
      <c r="E25" s="27">
        <v>23</v>
      </c>
      <c r="F25" s="27"/>
      <c r="G25" s="27"/>
      <c r="H25" s="27"/>
      <c r="I25" s="27"/>
      <c r="J25" s="42"/>
      <c r="K25" s="66">
        <f t="shared" si="0"/>
        <v>23</v>
      </c>
    </row>
    <row r="26" spans="1:11" x14ac:dyDescent="0.15">
      <c r="A26" s="72">
        <v>44434</v>
      </c>
      <c r="B26" s="53" t="s">
        <v>128</v>
      </c>
      <c r="C26" s="65" t="s">
        <v>10</v>
      </c>
      <c r="E26" s="27">
        <v>67.5</v>
      </c>
      <c r="F26" s="27"/>
      <c r="G26" s="27"/>
      <c r="H26" s="27"/>
      <c r="I26" s="27"/>
      <c r="J26" s="42"/>
      <c r="K26" s="66">
        <f t="shared" si="0"/>
        <v>67.5</v>
      </c>
    </row>
    <row r="27" spans="1:11" x14ac:dyDescent="0.15">
      <c r="A27" s="72">
        <v>44441</v>
      </c>
      <c r="B27" s="53" t="s">
        <v>193</v>
      </c>
      <c r="C27" s="65" t="s">
        <v>10</v>
      </c>
      <c r="E27" s="27">
        <v>100</v>
      </c>
      <c r="F27" s="27"/>
      <c r="G27" s="27"/>
      <c r="H27" s="27"/>
      <c r="I27" s="27"/>
      <c r="J27" s="42"/>
      <c r="K27" s="66">
        <f t="shared" si="0"/>
        <v>100</v>
      </c>
    </row>
    <row r="28" spans="1:11" x14ac:dyDescent="0.15">
      <c r="A28" s="72">
        <v>44441</v>
      </c>
      <c r="B28" s="53" t="s">
        <v>137</v>
      </c>
      <c r="C28" s="65" t="s">
        <v>11</v>
      </c>
      <c r="E28" s="27">
        <v>120</v>
      </c>
      <c r="F28" s="27"/>
      <c r="G28" s="27"/>
      <c r="H28" s="27"/>
      <c r="I28" s="27"/>
      <c r="J28" s="42"/>
      <c r="K28" s="66">
        <f t="shared" si="0"/>
        <v>120</v>
      </c>
    </row>
    <row r="29" spans="1:11" x14ac:dyDescent="0.15">
      <c r="A29" s="72">
        <v>44441</v>
      </c>
      <c r="B29" s="53" t="s">
        <v>138</v>
      </c>
      <c r="C29" s="65" t="s">
        <v>11</v>
      </c>
      <c r="E29" s="27">
        <v>144</v>
      </c>
      <c r="F29" s="27"/>
      <c r="G29" s="27"/>
      <c r="H29" s="27"/>
      <c r="I29" s="27"/>
      <c r="J29" s="42"/>
      <c r="K29" s="66">
        <f t="shared" si="0"/>
        <v>144</v>
      </c>
    </row>
    <row r="30" spans="1:11" x14ac:dyDescent="0.15">
      <c r="A30" s="72">
        <v>44445</v>
      </c>
      <c r="B30" s="53" t="s">
        <v>139</v>
      </c>
      <c r="C30" s="65" t="s">
        <v>10</v>
      </c>
      <c r="E30" s="27">
        <v>69</v>
      </c>
      <c r="F30" s="27"/>
      <c r="G30" s="27"/>
      <c r="H30" s="27"/>
      <c r="I30" s="27"/>
      <c r="J30" s="42"/>
      <c r="K30" s="66">
        <f t="shared" si="0"/>
        <v>69</v>
      </c>
    </row>
    <row r="31" spans="1:11" x14ac:dyDescent="0.15">
      <c r="A31" s="72">
        <v>44445</v>
      </c>
      <c r="B31" s="53" t="s">
        <v>140</v>
      </c>
      <c r="C31" s="65" t="s">
        <v>10</v>
      </c>
      <c r="E31" s="27">
        <v>132.25</v>
      </c>
      <c r="F31" s="27"/>
      <c r="G31" s="27"/>
      <c r="H31" s="27"/>
      <c r="I31" s="27"/>
      <c r="J31" s="42"/>
      <c r="K31" s="66">
        <f t="shared" si="0"/>
        <v>132.25</v>
      </c>
    </row>
    <row r="32" spans="1:11" x14ac:dyDescent="0.15">
      <c r="A32" s="72">
        <v>44446</v>
      </c>
      <c r="B32" s="53" t="s">
        <v>141</v>
      </c>
      <c r="C32" s="65" t="s">
        <v>10</v>
      </c>
      <c r="E32" s="27">
        <v>135</v>
      </c>
      <c r="F32" s="27"/>
      <c r="G32" s="27"/>
      <c r="H32" s="27"/>
      <c r="I32" s="27"/>
      <c r="J32" s="42"/>
      <c r="K32" s="66">
        <f t="shared" si="0"/>
        <v>135</v>
      </c>
    </row>
    <row r="33" spans="1:11" x14ac:dyDescent="0.15">
      <c r="A33" s="72">
        <v>44446</v>
      </c>
      <c r="B33" s="53" t="s">
        <v>142</v>
      </c>
      <c r="C33" s="65" t="s">
        <v>10</v>
      </c>
      <c r="E33" s="27">
        <v>23</v>
      </c>
      <c r="F33" s="27"/>
      <c r="G33" s="27"/>
      <c r="H33" s="27"/>
      <c r="I33" s="27"/>
      <c r="J33" s="42"/>
      <c r="K33" s="66">
        <f t="shared" si="0"/>
        <v>23</v>
      </c>
    </row>
    <row r="34" spans="1:11" x14ac:dyDescent="0.15">
      <c r="A34" s="72">
        <v>11573</v>
      </c>
      <c r="B34" s="53" t="s">
        <v>143</v>
      </c>
      <c r="C34" s="65" t="s">
        <v>10</v>
      </c>
      <c r="E34" s="27">
        <v>46</v>
      </c>
      <c r="F34" s="27"/>
      <c r="G34" s="27"/>
      <c r="H34" s="27"/>
      <c r="I34" s="27"/>
      <c r="J34" s="42"/>
      <c r="K34" s="66">
        <f t="shared" si="0"/>
        <v>46</v>
      </c>
    </row>
    <row r="35" spans="1:11" x14ac:dyDescent="0.15">
      <c r="A35" s="72">
        <v>44448</v>
      </c>
      <c r="B35" s="53" t="s">
        <v>144</v>
      </c>
      <c r="C35" s="65" t="s">
        <v>10</v>
      </c>
      <c r="E35" s="27">
        <v>46</v>
      </c>
      <c r="F35" s="27"/>
      <c r="G35" s="27"/>
      <c r="H35" s="27"/>
      <c r="I35" s="27"/>
      <c r="J35" s="42"/>
      <c r="K35" s="66">
        <f t="shared" si="0"/>
        <v>46</v>
      </c>
    </row>
    <row r="36" spans="1:11" x14ac:dyDescent="0.15">
      <c r="A36" s="72">
        <v>44460</v>
      </c>
      <c r="B36" s="53" t="s">
        <v>145</v>
      </c>
      <c r="C36" s="65" t="s">
        <v>11</v>
      </c>
      <c r="E36" s="27">
        <v>40</v>
      </c>
      <c r="F36" s="27"/>
      <c r="G36" s="27"/>
      <c r="H36" s="27"/>
      <c r="I36" s="27"/>
      <c r="J36" s="42"/>
      <c r="K36" s="66">
        <f t="shared" si="0"/>
        <v>40</v>
      </c>
    </row>
    <row r="37" spans="1:11" x14ac:dyDescent="0.15">
      <c r="A37" s="72">
        <v>44460</v>
      </c>
      <c r="B37" s="53" t="s">
        <v>145</v>
      </c>
      <c r="C37" s="65" t="s">
        <v>11</v>
      </c>
      <c r="E37" s="27">
        <v>50</v>
      </c>
      <c r="F37" s="27"/>
      <c r="G37" s="27"/>
      <c r="H37" s="27"/>
      <c r="I37" s="27"/>
      <c r="J37" s="42"/>
      <c r="K37" s="66">
        <f t="shared" si="0"/>
        <v>50</v>
      </c>
    </row>
    <row r="38" spans="1:11" x14ac:dyDescent="0.15">
      <c r="A38" s="72">
        <v>44466</v>
      </c>
      <c r="B38" s="53" t="s">
        <v>146</v>
      </c>
      <c r="C38" s="65" t="s">
        <v>10</v>
      </c>
      <c r="E38" s="27">
        <v>67.5</v>
      </c>
      <c r="F38" s="27"/>
      <c r="G38" s="27"/>
      <c r="H38" s="27"/>
      <c r="I38" s="27"/>
      <c r="J38" s="42"/>
      <c r="K38" s="66">
        <f t="shared" si="0"/>
        <v>67.5</v>
      </c>
    </row>
    <row r="39" spans="1:11" x14ac:dyDescent="0.15">
      <c r="A39" s="72">
        <v>44473</v>
      </c>
      <c r="B39" s="53" t="s">
        <v>153</v>
      </c>
      <c r="C39" s="65" t="s">
        <v>10</v>
      </c>
      <c r="E39" s="27">
        <v>13.5</v>
      </c>
      <c r="F39" s="27"/>
      <c r="G39" s="27"/>
      <c r="H39" s="27"/>
      <c r="I39" s="27"/>
      <c r="J39" s="42"/>
      <c r="K39" s="66">
        <f t="shared" si="0"/>
        <v>13.5</v>
      </c>
    </row>
    <row r="40" spans="1:11" x14ac:dyDescent="0.15">
      <c r="A40" s="72">
        <v>44473</v>
      </c>
      <c r="B40" s="53" t="s">
        <v>154</v>
      </c>
      <c r="C40" s="65" t="s">
        <v>10</v>
      </c>
      <c r="E40" s="27">
        <v>92</v>
      </c>
      <c r="F40" s="27"/>
      <c r="G40" s="27"/>
      <c r="H40" s="27"/>
      <c r="I40" s="27"/>
      <c r="J40" s="42"/>
      <c r="K40" s="66">
        <f t="shared" si="0"/>
        <v>92</v>
      </c>
    </row>
    <row r="41" spans="1:11" x14ac:dyDescent="0.15">
      <c r="A41" s="72">
        <v>44473</v>
      </c>
      <c r="B41" s="53" t="s">
        <v>136</v>
      </c>
      <c r="C41" s="65" t="s">
        <v>10</v>
      </c>
      <c r="E41" s="27">
        <v>100</v>
      </c>
      <c r="F41" s="27"/>
      <c r="G41" s="27"/>
      <c r="H41" s="27"/>
      <c r="I41" s="27"/>
      <c r="J41" s="42"/>
      <c r="K41" s="66">
        <f t="shared" si="0"/>
        <v>100</v>
      </c>
    </row>
    <row r="42" spans="1:11" x14ac:dyDescent="0.15">
      <c r="A42" s="72">
        <v>44473</v>
      </c>
      <c r="B42" s="53" t="s">
        <v>155</v>
      </c>
      <c r="C42" s="65" t="s">
        <v>10</v>
      </c>
      <c r="E42" s="27">
        <v>34.5</v>
      </c>
      <c r="F42" s="27"/>
      <c r="G42" s="27"/>
      <c r="H42" s="27"/>
      <c r="I42" s="27"/>
      <c r="J42" s="42"/>
      <c r="K42" s="66">
        <f t="shared" si="0"/>
        <v>34.5</v>
      </c>
    </row>
    <row r="43" spans="1:11" x14ac:dyDescent="0.15">
      <c r="A43" s="72">
        <v>44475</v>
      </c>
      <c r="B43" s="53" t="s">
        <v>156</v>
      </c>
      <c r="C43" s="65" t="s">
        <v>10</v>
      </c>
      <c r="E43" s="27">
        <v>28</v>
      </c>
      <c r="F43" s="27"/>
      <c r="G43" s="27"/>
      <c r="H43" s="27"/>
      <c r="I43" s="27"/>
      <c r="J43" s="42"/>
      <c r="K43" s="66">
        <f t="shared" si="0"/>
        <v>28</v>
      </c>
    </row>
    <row r="44" spans="1:11" x14ac:dyDescent="0.15">
      <c r="A44" s="72">
        <v>44477</v>
      </c>
      <c r="B44" s="53" t="s">
        <v>157</v>
      </c>
      <c r="C44" s="65" t="s">
        <v>10</v>
      </c>
      <c r="E44" s="27">
        <v>23</v>
      </c>
      <c r="F44" s="27"/>
      <c r="G44" s="27"/>
      <c r="H44" s="27"/>
      <c r="I44" s="27"/>
      <c r="J44" s="42"/>
      <c r="K44" s="66">
        <f t="shared" si="0"/>
        <v>23</v>
      </c>
    </row>
    <row r="45" spans="1:11" x14ac:dyDescent="0.15">
      <c r="A45" s="72">
        <v>44482</v>
      </c>
      <c r="B45" s="53" t="s">
        <v>158</v>
      </c>
      <c r="C45" s="65" t="s">
        <v>10</v>
      </c>
      <c r="E45" s="27">
        <v>100</v>
      </c>
      <c r="F45" s="27"/>
      <c r="G45" s="27"/>
      <c r="H45" s="27"/>
      <c r="I45" s="27"/>
      <c r="J45" s="42"/>
      <c r="K45" s="66">
        <f t="shared" si="0"/>
        <v>100</v>
      </c>
    </row>
    <row r="46" spans="1:11" x14ac:dyDescent="0.15">
      <c r="A46" s="72">
        <v>44484</v>
      </c>
      <c r="B46" s="53" t="s">
        <v>159</v>
      </c>
      <c r="C46" s="65" t="s">
        <v>10</v>
      </c>
      <c r="E46" s="27">
        <v>72</v>
      </c>
      <c r="F46" s="27"/>
      <c r="G46" s="27"/>
      <c r="H46" s="27"/>
      <c r="I46" s="27"/>
      <c r="J46" s="42"/>
      <c r="K46" s="66">
        <f t="shared" si="0"/>
        <v>72</v>
      </c>
    </row>
    <row r="47" spans="1:11" x14ac:dyDescent="0.15">
      <c r="A47" s="72">
        <v>44491</v>
      </c>
      <c r="B47" s="53" t="s">
        <v>160</v>
      </c>
      <c r="C47" s="65" t="s">
        <v>70</v>
      </c>
      <c r="E47" s="27">
        <v>500</v>
      </c>
      <c r="F47" s="27"/>
      <c r="G47" s="27"/>
      <c r="H47" s="27"/>
      <c r="I47" s="27"/>
      <c r="J47" s="42"/>
      <c r="K47" s="66">
        <f t="shared" si="0"/>
        <v>500</v>
      </c>
    </row>
    <row r="48" spans="1:11" x14ac:dyDescent="0.15">
      <c r="A48" s="72">
        <v>44494</v>
      </c>
      <c r="B48" s="53" t="s">
        <v>160</v>
      </c>
      <c r="C48" s="65" t="s">
        <v>70</v>
      </c>
      <c r="E48" s="27">
        <v>250</v>
      </c>
      <c r="F48" s="27"/>
      <c r="G48" s="27"/>
      <c r="H48" s="27"/>
      <c r="I48" s="27"/>
      <c r="J48" s="42"/>
      <c r="K48" s="66">
        <f t="shared" si="0"/>
        <v>250</v>
      </c>
    </row>
    <row r="49" spans="1:11" x14ac:dyDescent="0.15">
      <c r="A49" s="72">
        <v>44501</v>
      </c>
      <c r="B49" s="53" t="s">
        <v>163</v>
      </c>
      <c r="C49" s="65" t="s">
        <v>10</v>
      </c>
      <c r="E49" s="27">
        <v>40.5</v>
      </c>
      <c r="F49" s="27"/>
      <c r="G49" s="27"/>
      <c r="H49" s="27"/>
      <c r="I49" s="27"/>
      <c r="J49" s="42"/>
      <c r="K49" s="66">
        <f t="shared" si="0"/>
        <v>40.5</v>
      </c>
    </row>
    <row r="50" spans="1:11" x14ac:dyDescent="0.15">
      <c r="A50" s="72">
        <v>44501</v>
      </c>
      <c r="B50" s="53" t="s">
        <v>194</v>
      </c>
      <c r="C50" s="65" t="s">
        <v>10</v>
      </c>
      <c r="E50" s="27">
        <v>54</v>
      </c>
      <c r="F50" s="27"/>
      <c r="G50" s="27"/>
      <c r="H50" s="27"/>
      <c r="I50" s="27"/>
      <c r="J50" s="42"/>
      <c r="K50" s="66">
        <f t="shared" si="0"/>
        <v>54</v>
      </c>
    </row>
    <row r="51" spans="1:11" x14ac:dyDescent="0.15">
      <c r="A51" s="72">
        <v>44502</v>
      </c>
      <c r="B51" s="53" t="s">
        <v>164</v>
      </c>
      <c r="C51" s="65" t="s">
        <v>10</v>
      </c>
      <c r="E51" s="27">
        <v>34.5</v>
      </c>
      <c r="F51" s="27"/>
      <c r="G51" s="27"/>
      <c r="H51" s="27"/>
      <c r="I51" s="27"/>
      <c r="J51" s="42"/>
      <c r="K51" s="66">
        <f t="shared" si="0"/>
        <v>34.5</v>
      </c>
    </row>
    <row r="52" spans="1:11" x14ac:dyDescent="0.15">
      <c r="A52" s="72">
        <v>44502</v>
      </c>
      <c r="B52" s="53" t="s">
        <v>165</v>
      </c>
      <c r="C52" s="65" t="s">
        <v>10</v>
      </c>
      <c r="E52" s="27">
        <v>34.5</v>
      </c>
      <c r="F52" s="27"/>
      <c r="G52" s="27"/>
      <c r="H52" s="27"/>
      <c r="I52" s="27"/>
      <c r="J52" s="42"/>
      <c r="K52" s="66">
        <f t="shared" si="0"/>
        <v>34.5</v>
      </c>
    </row>
    <row r="53" spans="1:11" x14ac:dyDescent="0.15">
      <c r="A53" s="72">
        <v>44503</v>
      </c>
      <c r="B53" s="53" t="s">
        <v>166</v>
      </c>
      <c r="C53" s="65" t="s">
        <v>75</v>
      </c>
      <c r="E53" s="27">
        <v>5.04</v>
      </c>
      <c r="F53" s="27"/>
      <c r="G53" s="27"/>
      <c r="H53" s="27"/>
      <c r="I53" s="27"/>
      <c r="J53" s="42"/>
      <c r="K53" s="66">
        <f t="shared" si="0"/>
        <v>5.04</v>
      </c>
    </row>
    <row r="54" spans="1:11" x14ac:dyDescent="0.15">
      <c r="A54" s="72">
        <v>44504</v>
      </c>
      <c r="B54" s="53" t="s">
        <v>167</v>
      </c>
      <c r="C54" s="65" t="s">
        <v>10</v>
      </c>
      <c r="E54" s="27">
        <v>92</v>
      </c>
      <c r="F54" s="27"/>
      <c r="G54" s="27"/>
      <c r="H54" s="27"/>
      <c r="I54" s="27"/>
      <c r="J54" s="42"/>
      <c r="K54" s="66">
        <f t="shared" si="0"/>
        <v>92</v>
      </c>
    </row>
    <row r="55" spans="1:11" x14ac:dyDescent="0.15">
      <c r="A55" s="72">
        <v>44505</v>
      </c>
      <c r="B55" s="53" t="s">
        <v>168</v>
      </c>
      <c r="C55" s="65" t="s">
        <v>10</v>
      </c>
      <c r="E55" s="27">
        <v>72</v>
      </c>
      <c r="F55" s="27"/>
      <c r="G55" s="27"/>
      <c r="H55" s="27"/>
      <c r="I55" s="27"/>
      <c r="J55" s="42"/>
      <c r="K55" s="66">
        <f t="shared" si="0"/>
        <v>72</v>
      </c>
    </row>
    <row r="56" spans="1:11" x14ac:dyDescent="0.15">
      <c r="A56" s="72">
        <v>44508</v>
      </c>
      <c r="B56" s="53" t="s">
        <v>169</v>
      </c>
      <c r="C56" s="65" t="s">
        <v>10</v>
      </c>
      <c r="E56" s="27">
        <v>46</v>
      </c>
      <c r="F56" s="27"/>
      <c r="G56" s="27"/>
      <c r="H56" s="27"/>
      <c r="I56" s="27"/>
      <c r="J56" s="42"/>
      <c r="K56" s="66">
        <f t="shared" si="0"/>
        <v>46</v>
      </c>
    </row>
    <row r="57" spans="1:11" x14ac:dyDescent="0.15">
      <c r="A57" s="72">
        <v>44508</v>
      </c>
      <c r="B57" s="53" t="s">
        <v>170</v>
      </c>
      <c r="C57" s="65" t="s">
        <v>10</v>
      </c>
      <c r="E57" s="27">
        <v>69</v>
      </c>
      <c r="F57" s="27"/>
      <c r="G57" s="27"/>
      <c r="H57" s="27"/>
      <c r="I57" s="27"/>
      <c r="J57" s="42"/>
      <c r="K57" s="66">
        <f t="shared" si="0"/>
        <v>69</v>
      </c>
    </row>
    <row r="58" spans="1:11" x14ac:dyDescent="0.15">
      <c r="A58" s="72">
        <v>44508</v>
      </c>
      <c r="B58" s="53" t="s">
        <v>171</v>
      </c>
      <c r="C58" s="65" t="s">
        <v>10</v>
      </c>
      <c r="E58" s="27">
        <v>92</v>
      </c>
      <c r="F58" s="27"/>
      <c r="G58" s="27"/>
      <c r="H58" s="27"/>
      <c r="I58" s="27"/>
      <c r="J58" s="42"/>
      <c r="K58" s="66">
        <f t="shared" si="0"/>
        <v>92</v>
      </c>
    </row>
    <row r="59" spans="1:11" x14ac:dyDescent="0.15">
      <c r="A59" s="72">
        <v>44508</v>
      </c>
      <c r="B59" s="53" t="s">
        <v>172</v>
      </c>
      <c r="C59" s="65" t="s">
        <v>10</v>
      </c>
      <c r="E59" s="27">
        <v>100</v>
      </c>
      <c r="F59" s="27"/>
      <c r="G59" s="27"/>
      <c r="H59" s="27"/>
      <c r="I59" s="27"/>
      <c r="J59" s="42"/>
      <c r="K59" s="66">
        <f t="shared" si="0"/>
        <v>100</v>
      </c>
    </row>
    <row r="60" spans="1:11" x14ac:dyDescent="0.15">
      <c r="A60" s="72">
        <v>44524</v>
      </c>
      <c r="B60" s="53" t="s">
        <v>173</v>
      </c>
      <c r="C60" s="65" t="s">
        <v>10</v>
      </c>
      <c r="E60" s="27">
        <v>57.5</v>
      </c>
      <c r="F60" s="27"/>
      <c r="G60" s="27"/>
      <c r="H60" s="27"/>
      <c r="I60" s="27"/>
      <c r="J60" s="42"/>
      <c r="K60" s="66">
        <f t="shared" si="0"/>
        <v>57.5</v>
      </c>
    </row>
    <row r="61" spans="1:11" x14ac:dyDescent="0.15">
      <c r="A61" s="72">
        <v>44531</v>
      </c>
      <c r="B61" s="53" t="s">
        <v>182</v>
      </c>
      <c r="C61" s="65" t="s">
        <v>10</v>
      </c>
      <c r="E61" s="27">
        <v>100</v>
      </c>
      <c r="F61" s="27"/>
      <c r="G61" s="27"/>
      <c r="H61" s="27"/>
      <c r="I61" s="27"/>
      <c r="J61" s="42"/>
      <c r="K61" s="66">
        <f t="shared" si="0"/>
        <v>100</v>
      </c>
    </row>
    <row r="62" spans="1:11" x14ac:dyDescent="0.15">
      <c r="A62" s="72">
        <v>44532</v>
      </c>
      <c r="B62" s="53" t="s">
        <v>183</v>
      </c>
      <c r="C62" s="65" t="s">
        <v>10</v>
      </c>
      <c r="E62" s="27">
        <v>162</v>
      </c>
      <c r="F62" s="27"/>
      <c r="G62" s="27"/>
      <c r="H62" s="27"/>
      <c r="I62" s="27"/>
      <c r="J62" s="42"/>
      <c r="K62" s="66">
        <f t="shared" si="0"/>
        <v>162</v>
      </c>
    </row>
    <row r="63" spans="1:11" x14ac:dyDescent="0.15">
      <c r="A63" s="72">
        <v>44532</v>
      </c>
      <c r="B63" s="53" t="s">
        <v>184</v>
      </c>
      <c r="C63" s="65" t="s">
        <v>10</v>
      </c>
      <c r="E63" s="27">
        <v>23</v>
      </c>
      <c r="F63" s="27"/>
      <c r="G63" s="27"/>
      <c r="H63" s="27"/>
      <c r="I63" s="27"/>
      <c r="J63" s="42"/>
      <c r="K63" s="66">
        <f t="shared" si="0"/>
        <v>23</v>
      </c>
    </row>
    <row r="64" spans="1:11" x14ac:dyDescent="0.15">
      <c r="A64" s="72">
        <v>44533</v>
      </c>
      <c r="B64" s="53" t="s">
        <v>185</v>
      </c>
      <c r="C64" s="65" t="s">
        <v>10</v>
      </c>
      <c r="E64" s="27">
        <v>69</v>
      </c>
      <c r="F64" s="27"/>
      <c r="G64" s="27"/>
      <c r="H64" s="27"/>
      <c r="I64" s="27"/>
      <c r="J64" s="42"/>
      <c r="K64" s="66">
        <f t="shared" si="0"/>
        <v>69</v>
      </c>
    </row>
    <row r="65" spans="1:11" x14ac:dyDescent="0.15">
      <c r="A65" s="72">
        <v>44533</v>
      </c>
      <c r="B65" s="53" t="s">
        <v>186</v>
      </c>
      <c r="C65" s="65" t="s">
        <v>10</v>
      </c>
      <c r="E65" s="27">
        <v>92</v>
      </c>
      <c r="F65" s="27"/>
      <c r="G65" s="27"/>
      <c r="H65" s="27"/>
      <c r="I65" s="27"/>
      <c r="J65" s="42"/>
      <c r="K65" s="66">
        <f t="shared" si="0"/>
        <v>92</v>
      </c>
    </row>
    <row r="66" spans="1:11" x14ac:dyDescent="0.15">
      <c r="A66" s="72">
        <v>44533</v>
      </c>
      <c r="B66" s="53" t="s">
        <v>187</v>
      </c>
      <c r="C66" s="65" t="s">
        <v>10</v>
      </c>
      <c r="E66" s="27">
        <v>115</v>
      </c>
      <c r="F66" s="27"/>
      <c r="G66" s="27"/>
      <c r="H66" s="27"/>
      <c r="I66" s="27"/>
      <c r="J66" s="42"/>
      <c r="K66" s="66">
        <f t="shared" si="0"/>
        <v>115</v>
      </c>
    </row>
    <row r="67" spans="1:11" x14ac:dyDescent="0.15">
      <c r="A67" s="72">
        <v>44533</v>
      </c>
      <c r="B67" s="53" t="s">
        <v>188</v>
      </c>
      <c r="C67" s="65" t="s">
        <v>10</v>
      </c>
      <c r="E67" s="27">
        <v>46</v>
      </c>
      <c r="F67" s="27"/>
      <c r="G67" s="27"/>
      <c r="H67" s="27"/>
      <c r="I67" s="27"/>
      <c r="J67" s="42"/>
      <c r="K67" s="66">
        <f t="shared" si="0"/>
        <v>46</v>
      </c>
    </row>
    <row r="68" spans="1:11" x14ac:dyDescent="0.15">
      <c r="A68" s="72">
        <v>44537</v>
      </c>
      <c r="B68" s="53" t="s">
        <v>189</v>
      </c>
      <c r="C68" s="65" t="s">
        <v>10</v>
      </c>
      <c r="E68" s="27">
        <v>28</v>
      </c>
      <c r="F68" s="27"/>
      <c r="G68" s="27"/>
      <c r="H68" s="27"/>
      <c r="I68" s="27"/>
      <c r="J68" s="42"/>
      <c r="K68" s="66">
        <f t="shared" si="0"/>
        <v>28</v>
      </c>
    </row>
    <row r="69" spans="1:11" x14ac:dyDescent="0.15">
      <c r="A69" s="72">
        <v>44538</v>
      </c>
      <c r="B69" s="53" t="s">
        <v>190</v>
      </c>
      <c r="C69" s="65" t="s">
        <v>10</v>
      </c>
      <c r="E69" s="27">
        <v>54</v>
      </c>
      <c r="F69" s="27"/>
      <c r="G69" s="27"/>
      <c r="H69" s="27"/>
      <c r="I69" s="27"/>
      <c r="J69" s="42"/>
      <c r="K69" s="66">
        <f t="shared" si="0"/>
        <v>54</v>
      </c>
    </row>
    <row r="70" spans="1:11" x14ac:dyDescent="0.15">
      <c r="A70" s="72">
        <v>44540</v>
      </c>
      <c r="B70" s="53" t="s">
        <v>191</v>
      </c>
      <c r="C70" s="65" t="s">
        <v>10</v>
      </c>
      <c r="E70" s="27">
        <v>46</v>
      </c>
      <c r="F70" s="27"/>
      <c r="G70" s="27"/>
      <c r="H70" s="27"/>
      <c r="I70" s="27"/>
      <c r="J70" s="42"/>
      <c r="K70" s="66">
        <f t="shared" si="0"/>
        <v>46</v>
      </c>
    </row>
    <row r="71" spans="1:11" x14ac:dyDescent="0.15">
      <c r="A71" s="72">
        <v>44550</v>
      </c>
      <c r="B71" s="53" t="s">
        <v>192</v>
      </c>
      <c r="C71" s="65" t="s">
        <v>10</v>
      </c>
      <c r="E71" s="27">
        <v>56</v>
      </c>
      <c r="F71" s="27"/>
      <c r="G71" s="27"/>
      <c r="H71" s="27"/>
      <c r="I71" s="27"/>
      <c r="J71" s="42"/>
      <c r="K71" s="66">
        <f>E71+G71+I71</f>
        <v>56</v>
      </c>
    </row>
    <row r="72" spans="1:11" x14ac:dyDescent="0.15">
      <c r="A72" s="72"/>
      <c r="B72" s="80"/>
      <c r="C72" s="53"/>
      <c r="E72" s="127">
        <f>SUM(E7:E71)</f>
        <v>23938.050000000003</v>
      </c>
      <c r="F72" s="27"/>
      <c r="G72" s="27"/>
      <c r="H72" s="27"/>
      <c r="I72" s="27"/>
      <c r="J72" s="42"/>
      <c r="K72" s="128">
        <f>SUM(K7:K71)</f>
        <v>23938.050000000003</v>
      </c>
    </row>
    <row r="73" spans="1:11" x14ac:dyDescent="0.15">
      <c r="A73" s="72" t="s">
        <v>10</v>
      </c>
      <c r="B73" s="42" t="s">
        <v>20</v>
      </c>
      <c r="C73" s="42"/>
      <c r="E73" s="27"/>
      <c r="F73" s="27"/>
      <c r="G73" s="27"/>
      <c r="H73" s="27"/>
      <c r="I73" s="27"/>
      <c r="J73" s="42"/>
      <c r="K73" s="66"/>
    </row>
    <row r="74" spans="1:11" x14ac:dyDescent="0.15">
      <c r="A74" s="72" t="s">
        <v>11</v>
      </c>
      <c r="B74" s="42" t="s">
        <v>60</v>
      </c>
      <c r="C74" s="42"/>
      <c r="E74" s="27"/>
      <c r="F74" s="27"/>
      <c r="G74" s="27"/>
      <c r="H74" s="27"/>
      <c r="I74" s="27"/>
      <c r="J74" s="42"/>
      <c r="K74" s="66"/>
    </row>
    <row r="75" spans="1:11" x14ac:dyDescent="0.15">
      <c r="A75" s="72" t="s">
        <v>70</v>
      </c>
      <c r="B75" s="67" t="s">
        <v>31</v>
      </c>
      <c r="C75" s="67"/>
      <c r="E75" s="27"/>
      <c r="F75" s="27"/>
      <c r="G75" s="27"/>
      <c r="H75" s="27"/>
      <c r="I75" s="27"/>
      <c r="J75" s="42"/>
      <c r="K75" s="27"/>
    </row>
    <row r="76" spans="1:11" x14ac:dyDescent="0.15">
      <c r="A76" s="72" t="s">
        <v>80</v>
      </c>
      <c r="B76" s="67" t="s">
        <v>81</v>
      </c>
      <c r="C76" s="67"/>
      <c r="E76" s="27"/>
      <c r="F76" s="27"/>
    </row>
    <row r="77" spans="1:11" x14ac:dyDescent="0.15">
      <c r="A77" s="72" t="s">
        <v>71</v>
      </c>
      <c r="B77" s="42" t="s">
        <v>19</v>
      </c>
      <c r="C77" s="42"/>
    </row>
    <row r="78" spans="1:11" x14ac:dyDescent="0.15">
      <c r="A78" s="72" t="s">
        <v>57</v>
      </c>
      <c r="B78" s="42" t="s">
        <v>22</v>
      </c>
      <c r="C78" s="42"/>
    </row>
    <row r="79" spans="1:11" x14ac:dyDescent="0.15">
      <c r="A79" s="72" t="s">
        <v>76</v>
      </c>
      <c r="B79" s="42" t="s">
        <v>18</v>
      </c>
      <c r="C79" s="42"/>
    </row>
    <row r="80" spans="1:11" x14ac:dyDescent="0.15">
      <c r="A80" s="72" t="s">
        <v>77</v>
      </c>
      <c r="B80" s="42" t="s">
        <v>50</v>
      </c>
      <c r="C80" s="42"/>
    </row>
    <row r="81" spans="1:3" x14ac:dyDescent="0.15">
      <c r="A81" s="72" t="s">
        <v>75</v>
      </c>
      <c r="B81" s="42" t="s">
        <v>21</v>
      </c>
      <c r="C81" s="42"/>
    </row>
  </sheetData>
  <mergeCells count="2">
    <mergeCell ref="G4:I4"/>
    <mergeCell ref="A1:L1"/>
  </mergeCells>
  <phoneticPr fontId="0" type="noConversion"/>
  <printOptions horizontalCentered="1"/>
  <pageMargins left="0" right="0" top="0.55000000000000004" bottom="0.59" header="0.47" footer="0.47"/>
  <pageSetup paperSize="9" scale="80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165"/>
  <sheetViews>
    <sheetView zoomScale="125" zoomScaleNormal="125" zoomScalePageLayoutView="125" workbookViewId="0">
      <selection activeCell="B19" sqref="B19"/>
    </sheetView>
  </sheetViews>
  <sheetFormatPr defaultColWidth="8.76171875" defaultRowHeight="12.75" x14ac:dyDescent="0.15"/>
  <cols>
    <col min="1" max="1" width="14.5625" style="59" customWidth="1"/>
    <col min="2" max="2" width="54.34375" style="42" customWidth="1"/>
    <col min="3" max="3" width="8.4921875" style="54" customWidth="1"/>
    <col min="4" max="4" width="4.44921875" style="71" customWidth="1"/>
    <col min="5" max="5" width="11.59375" style="42" customWidth="1"/>
    <col min="6" max="6" width="7.28125" style="42" customWidth="1"/>
    <col min="7" max="7" width="3.7734375" style="42" customWidth="1"/>
    <col min="8" max="8" width="7.01171875" style="42" customWidth="1"/>
    <col min="9" max="9" width="12" style="42" customWidth="1"/>
    <col min="10" max="10" width="2.2890625" style="42" customWidth="1"/>
    <col min="11" max="11" width="2.96484375" style="42" customWidth="1"/>
    <col min="12" max="12" width="43.015625" style="42" customWidth="1"/>
    <col min="13" max="16384" width="8.76171875" style="42"/>
  </cols>
  <sheetData>
    <row r="1" spans="1:11" ht="18" x14ac:dyDescent="0.15">
      <c r="A1" s="130" t="s">
        <v>90</v>
      </c>
      <c r="B1" s="130"/>
      <c r="C1" s="130"/>
      <c r="D1" s="130"/>
      <c r="E1" s="130"/>
      <c r="F1" s="130"/>
      <c r="G1" s="130"/>
      <c r="H1" s="130"/>
      <c r="I1" s="130"/>
      <c r="J1" s="57"/>
      <c r="K1" s="55"/>
    </row>
    <row r="2" spans="1:11" ht="9" customHeight="1" x14ac:dyDescent="0.2">
      <c r="A2" s="56"/>
      <c r="B2" s="55"/>
      <c r="C2" s="59"/>
      <c r="D2" s="70"/>
      <c r="E2" s="56"/>
      <c r="F2" s="56"/>
      <c r="G2" s="56"/>
      <c r="H2" s="56"/>
      <c r="I2" s="55"/>
    </row>
    <row r="3" spans="1:11" ht="18" customHeight="1" x14ac:dyDescent="0.15">
      <c r="A3" s="131" t="s">
        <v>89</v>
      </c>
      <c r="B3" s="131"/>
      <c r="C3" s="131"/>
      <c r="D3" s="131"/>
      <c r="E3" s="131"/>
      <c r="F3" s="131"/>
      <c r="G3" s="131"/>
      <c r="H3" s="131"/>
      <c r="I3" s="131"/>
      <c r="J3" s="57"/>
      <c r="K3" s="57"/>
    </row>
    <row r="4" spans="1:11" ht="17.25" x14ac:dyDescent="0.15">
      <c r="A4" s="132" t="s">
        <v>12</v>
      </c>
      <c r="B4" s="132"/>
      <c r="C4" s="132"/>
      <c r="D4" s="132"/>
      <c r="E4" s="132"/>
      <c r="F4" s="132"/>
      <c r="G4" s="132"/>
      <c r="H4" s="132"/>
      <c r="I4" s="132"/>
    </row>
    <row r="5" spans="1:11" x14ac:dyDescent="0.15">
      <c r="A5" s="59" t="s">
        <v>6</v>
      </c>
      <c r="B5" s="59" t="s">
        <v>2</v>
      </c>
      <c r="E5" s="68" t="s">
        <v>0</v>
      </c>
      <c r="F5" s="129" t="s">
        <v>1</v>
      </c>
      <c r="G5" s="129"/>
      <c r="H5" s="129"/>
      <c r="I5" s="68" t="s">
        <v>14</v>
      </c>
    </row>
    <row r="6" spans="1:11" x14ac:dyDescent="0.15">
      <c r="E6" s="62" t="s">
        <v>4</v>
      </c>
      <c r="F6" s="62" t="s">
        <v>5</v>
      </c>
      <c r="G6" s="62"/>
      <c r="H6" s="54" t="s">
        <v>65</v>
      </c>
      <c r="I6" s="64" t="s">
        <v>15</v>
      </c>
    </row>
    <row r="7" spans="1:11" x14ac:dyDescent="0.15">
      <c r="A7" s="72"/>
      <c r="C7" s="73"/>
      <c r="D7" s="73" t="s">
        <v>30</v>
      </c>
      <c r="E7" s="63" t="s">
        <v>9</v>
      </c>
      <c r="F7" s="63" t="s">
        <v>9</v>
      </c>
      <c r="G7" s="63"/>
      <c r="H7" s="63" t="s">
        <v>9</v>
      </c>
      <c r="I7" s="63" t="s">
        <v>9</v>
      </c>
    </row>
    <row r="8" spans="1:11" x14ac:dyDescent="0.15">
      <c r="A8" s="74">
        <v>44209</v>
      </c>
      <c r="B8" s="53" t="s">
        <v>91</v>
      </c>
      <c r="D8" s="75" t="s">
        <v>68</v>
      </c>
      <c r="E8" s="6">
        <v>90.95</v>
      </c>
      <c r="F8" s="6"/>
      <c r="G8" s="6"/>
      <c r="H8" s="6"/>
      <c r="I8" s="43">
        <f>E8+F8+H8</f>
        <v>90.95</v>
      </c>
    </row>
    <row r="9" spans="1:11" x14ac:dyDescent="0.15">
      <c r="A9" s="74">
        <v>44217</v>
      </c>
      <c r="B9" s="42" t="s">
        <v>83</v>
      </c>
      <c r="D9" s="75" t="s">
        <v>48</v>
      </c>
      <c r="E9" s="6">
        <v>30.75</v>
      </c>
      <c r="I9" s="43">
        <f>E9+F9+H9</f>
        <v>30.75</v>
      </c>
    </row>
    <row r="10" spans="1:11" x14ac:dyDescent="0.15">
      <c r="A10" s="72">
        <v>44224</v>
      </c>
      <c r="B10" s="53" t="s">
        <v>84</v>
      </c>
      <c r="D10" s="75" t="s">
        <v>56</v>
      </c>
      <c r="E10" s="6">
        <v>38.520000000000003</v>
      </c>
      <c r="F10" s="6"/>
      <c r="G10" s="6"/>
      <c r="H10" s="6"/>
      <c r="I10" s="43">
        <f>E10+F10+H10</f>
        <v>38.520000000000003</v>
      </c>
    </row>
    <row r="11" spans="1:11" x14ac:dyDescent="0.15">
      <c r="A11" s="72">
        <v>44225</v>
      </c>
      <c r="B11" s="53" t="s">
        <v>94</v>
      </c>
      <c r="D11" s="75" t="s">
        <v>68</v>
      </c>
      <c r="E11" s="6">
        <v>19.8</v>
      </c>
      <c r="F11" s="6"/>
      <c r="G11" s="6"/>
      <c r="H11" s="6"/>
      <c r="I11" s="43">
        <f>E11+F11+H11</f>
        <v>19.8</v>
      </c>
    </row>
    <row r="12" spans="1:11" x14ac:dyDescent="0.15">
      <c r="A12" s="72">
        <v>44256</v>
      </c>
      <c r="B12" s="53" t="s">
        <v>94</v>
      </c>
      <c r="D12" s="75" t="s">
        <v>68</v>
      </c>
      <c r="E12" s="6">
        <v>19.8</v>
      </c>
      <c r="F12" s="6"/>
      <c r="G12" s="6"/>
      <c r="H12" s="6"/>
      <c r="I12" s="43">
        <f>E12+F12+H12</f>
        <v>19.8</v>
      </c>
    </row>
    <row r="13" spans="1:11" x14ac:dyDescent="0.15">
      <c r="A13" s="72">
        <v>44263</v>
      </c>
      <c r="B13" s="53" t="s">
        <v>95</v>
      </c>
      <c r="D13" s="75" t="s">
        <v>48</v>
      </c>
      <c r="E13" s="6">
        <v>39.69</v>
      </c>
      <c r="F13" s="6"/>
      <c r="G13" s="6"/>
      <c r="H13" s="6"/>
      <c r="I13" s="43">
        <f>E13+F13+H13</f>
        <v>39.69</v>
      </c>
    </row>
    <row r="14" spans="1:11" x14ac:dyDescent="0.15">
      <c r="A14" s="72">
        <v>44264</v>
      </c>
      <c r="B14" s="53" t="s">
        <v>83</v>
      </c>
      <c r="D14" s="75" t="s">
        <v>48</v>
      </c>
      <c r="E14" s="6">
        <v>51.86</v>
      </c>
      <c r="F14" s="6"/>
      <c r="G14" s="6"/>
      <c r="H14" s="6"/>
      <c r="I14" s="43">
        <f>E14+F14+H14</f>
        <v>51.86</v>
      </c>
    </row>
    <row r="15" spans="1:11" x14ac:dyDescent="0.15">
      <c r="A15" s="72">
        <v>44270</v>
      </c>
      <c r="B15" s="53" t="s">
        <v>96</v>
      </c>
      <c r="D15" s="75" t="s">
        <v>48</v>
      </c>
      <c r="E15" s="6">
        <v>95.3</v>
      </c>
      <c r="F15" s="6"/>
      <c r="G15" s="6"/>
      <c r="H15" s="6"/>
      <c r="I15" s="43">
        <f>E15+F15+H15</f>
        <v>95.3</v>
      </c>
    </row>
    <row r="16" spans="1:11" x14ac:dyDescent="0.15">
      <c r="A16" s="72">
        <v>44278</v>
      </c>
      <c r="B16" s="53" t="s">
        <v>83</v>
      </c>
      <c r="D16" s="75" t="s">
        <v>48</v>
      </c>
      <c r="E16" s="6">
        <v>45.11</v>
      </c>
      <c r="F16" s="6"/>
      <c r="G16" s="6"/>
      <c r="H16" s="6"/>
      <c r="I16" s="43">
        <f>E16+F16+H16</f>
        <v>45.11</v>
      </c>
    </row>
    <row r="17" spans="1:9" x14ac:dyDescent="0.15">
      <c r="A17" s="72">
        <v>44284</v>
      </c>
      <c r="B17" s="53" t="s">
        <v>94</v>
      </c>
      <c r="D17" s="75" t="s">
        <v>68</v>
      </c>
      <c r="E17" s="6">
        <v>19.8</v>
      </c>
      <c r="F17" s="6"/>
      <c r="G17" s="6"/>
      <c r="H17" s="6"/>
      <c r="I17" s="43">
        <f>E17+F17+H17</f>
        <v>19.8</v>
      </c>
    </row>
    <row r="18" spans="1:9" x14ac:dyDescent="0.15">
      <c r="A18" s="72">
        <v>44284</v>
      </c>
      <c r="B18" s="53" t="s">
        <v>98</v>
      </c>
      <c r="D18" s="75" t="s">
        <v>56</v>
      </c>
      <c r="E18" s="6">
        <v>32.4</v>
      </c>
      <c r="F18" s="6"/>
      <c r="G18" s="6"/>
      <c r="H18" s="6"/>
      <c r="I18" s="43">
        <f>E18+F18+H18</f>
        <v>32.4</v>
      </c>
    </row>
    <row r="19" spans="1:9" x14ac:dyDescent="0.15">
      <c r="A19" s="72">
        <v>44284</v>
      </c>
      <c r="B19" s="53" t="s">
        <v>99</v>
      </c>
      <c r="D19" s="75" t="s">
        <v>74</v>
      </c>
      <c r="E19" s="6">
        <v>72</v>
      </c>
      <c r="F19" s="6"/>
      <c r="G19" s="6"/>
      <c r="H19" s="6"/>
      <c r="I19" s="43">
        <f>E19+F19+H19</f>
        <v>72</v>
      </c>
    </row>
    <row r="20" spans="1:9" x14ac:dyDescent="0.15">
      <c r="A20" s="72">
        <v>44299</v>
      </c>
      <c r="B20" s="53" t="s">
        <v>103</v>
      </c>
      <c r="D20" s="75" t="s">
        <v>75</v>
      </c>
      <c r="E20" s="6">
        <v>139.5</v>
      </c>
      <c r="F20" s="6"/>
      <c r="G20" s="6"/>
      <c r="H20" s="6"/>
      <c r="I20" s="43">
        <f>E20+F20+H20</f>
        <v>139.5</v>
      </c>
    </row>
    <row r="21" spans="1:9" x14ac:dyDescent="0.15">
      <c r="A21" s="72">
        <v>44312</v>
      </c>
      <c r="B21" s="53" t="s">
        <v>104</v>
      </c>
      <c r="D21" s="75" t="s">
        <v>75</v>
      </c>
      <c r="E21" s="6">
        <v>151.9</v>
      </c>
      <c r="F21" s="6"/>
      <c r="G21" s="6"/>
      <c r="H21" s="6"/>
      <c r="I21" s="43">
        <f>E21+F21+H21</f>
        <v>151.9</v>
      </c>
    </row>
    <row r="22" spans="1:9" x14ac:dyDescent="0.15">
      <c r="A22" s="72">
        <v>44314</v>
      </c>
      <c r="B22" s="53" t="s">
        <v>94</v>
      </c>
      <c r="D22" s="75" t="s">
        <v>68</v>
      </c>
      <c r="E22" s="6">
        <v>19.8</v>
      </c>
      <c r="F22" s="6"/>
      <c r="G22" s="6"/>
      <c r="H22" s="6"/>
      <c r="I22" s="43">
        <f>E22+F22+H22</f>
        <v>19.8</v>
      </c>
    </row>
    <row r="23" spans="1:9" x14ac:dyDescent="0.15">
      <c r="A23" s="72">
        <v>44320</v>
      </c>
      <c r="B23" s="53" t="s">
        <v>83</v>
      </c>
      <c r="D23" s="75" t="s">
        <v>48</v>
      </c>
      <c r="E23" s="6">
        <v>28.99</v>
      </c>
      <c r="F23" s="6"/>
      <c r="G23" s="6"/>
      <c r="H23" s="6"/>
      <c r="I23" s="43">
        <f>E23+F23+H23</f>
        <v>28.99</v>
      </c>
    </row>
    <row r="24" spans="1:9" x14ac:dyDescent="0.15">
      <c r="A24" s="72">
        <v>44320</v>
      </c>
      <c r="B24" s="53" t="s">
        <v>105</v>
      </c>
      <c r="D24" s="75" t="s">
        <v>75</v>
      </c>
      <c r="E24" s="6">
        <v>50</v>
      </c>
      <c r="F24" s="6"/>
      <c r="G24" s="6"/>
      <c r="H24" s="6"/>
      <c r="I24" s="43">
        <f>E24+F24+H24</f>
        <v>50</v>
      </c>
    </row>
    <row r="25" spans="1:9" x14ac:dyDescent="0.15">
      <c r="A25" s="72">
        <v>44328</v>
      </c>
      <c r="B25" s="53" t="s">
        <v>127</v>
      </c>
      <c r="D25" s="75" t="s">
        <v>11</v>
      </c>
      <c r="E25" s="6">
        <v>43.6</v>
      </c>
      <c r="F25" s="6"/>
      <c r="G25" s="6"/>
      <c r="H25" s="6"/>
      <c r="I25" s="43">
        <f>E25+F25+H25</f>
        <v>43.6</v>
      </c>
    </row>
    <row r="26" spans="1:9" x14ac:dyDescent="0.15">
      <c r="A26" s="72">
        <v>44334</v>
      </c>
      <c r="B26" s="53" t="s">
        <v>106</v>
      </c>
      <c r="D26" s="75" t="s">
        <v>11</v>
      </c>
      <c r="E26" s="6">
        <v>200</v>
      </c>
      <c r="F26" s="6"/>
      <c r="G26" s="6"/>
      <c r="H26" s="6"/>
      <c r="I26" s="43">
        <f>E26+F26+H26</f>
        <v>200</v>
      </c>
    </row>
    <row r="27" spans="1:9" x14ac:dyDescent="0.15">
      <c r="A27" s="72">
        <v>44344</v>
      </c>
      <c r="B27" s="53" t="s">
        <v>94</v>
      </c>
      <c r="D27" s="75" t="s">
        <v>68</v>
      </c>
      <c r="E27" s="6">
        <v>19.8</v>
      </c>
      <c r="F27" s="6"/>
      <c r="G27" s="6"/>
      <c r="H27" s="6"/>
      <c r="I27" s="43">
        <f>E27+F27+H27</f>
        <v>19.8</v>
      </c>
    </row>
    <row r="28" spans="1:9" x14ac:dyDescent="0.15">
      <c r="A28" s="72">
        <v>44344</v>
      </c>
      <c r="B28" s="53" t="s">
        <v>84</v>
      </c>
      <c r="D28" s="75" t="s">
        <v>56</v>
      </c>
      <c r="E28" s="6">
        <v>14.4</v>
      </c>
      <c r="F28" s="6"/>
      <c r="G28" s="6"/>
      <c r="H28" s="6"/>
      <c r="I28" s="43">
        <f>E28+F28+H28</f>
        <v>14.4</v>
      </c>
    </row>
    <row r="29" spans="1:9" x14ac:dyDescent="0.15">
      <c r="A29" s="72">
        <v>44348</v>
      </c>
      <c r="B29" s="53" t="s">
        <v>83</v>
      </c>
      <c r="D29" s="75" t="s">
        <v>48</v>
      </c>
      <c r="E29" s="6">
        <v>35.840000000000003</v>
      </c>
      <c r="F29" s="6"/>
      <c r="G29" s="6"/>
      <c r="H29" s="6"/>
      <c r="I29" s="43">
        <f>E29+F29+H29</f>
        <v>35.840000000000003</v>
      </c>
    </row>
    <row r="30" spans="1:9" x14ac:dyDescent="0.15">
      <c r="A30" s="72">
        <v>44358</v>
      </c>
      <c r="B30" s="53" t="s">
        <v>110</v>
      </c>
      <c r="D30" s="75" t="s">
        <v>58</v>
      </c>
      <c r="E30" s="6">
        <v>771</v>
      </c>
      <c r="F30" s="6"/>
      <c r="G30" s="6"/>
      <c r="H30" s="6"/>
      <c r="I30" s="43">
        <f>E30+F30+H30</f>
        <v>771</v>
      </c>
    </row>
    <row r="31" spans="1:9" x14ac:dyDescent="0.15">
      <c r="A31" s="72">
        <v>44368</v>
      </c>
      <c r="B31" s="53" t="s">
        <v>111</v>
      </c>
      <c r="D31" s="75" t="s">
        <v>58</v>
      </c>
      <c r="E31" s="6">
        <v>60</v>
      </c>
      <c r="F31" s="6"/>
      <c r="G31" s="6"/>
      <c r="H31" s="6"/>
      <c r="I31" s="43">
        <f>E31+F31+H31</f>
        <v>60</v>
      </c>
    </row>
    <row r="32" spans="1:9" x14ac:dyDescent="0.15">
      <c r="A32" s="72">
        <v>44369</v>
      </c>
      <c r="B32" s="53" t="s">
        <v>112</v>
      </c>
      <c r="D32" s="75" t="s">
        <v>48</v>
      </c>
      <c r="E32" s="6">
        <v>91.48</v>
      </c>
      <c r="F32" s="6"/>
      <c r="G32" s="6"/>
      <c r="H32" s="6"/>
      <c r="I32" s="43">
        <f>E32+F32+H32</f>
        <v>91.48</v>
      </c>
    </row>
    <row r="33" spans="1:9" x14ac:dyDescent="0.15">
      <c r="A33" s="72">
        <v>44375</v>
      </c>
      <c r="B33" s="53" t="s">
        <v>96</v>
      </c>
      <c r="D33" s="75" t="s">
        <v>48</v>
      </c>
      <c r="E33" s="6">
        <v>123.33</v>
      </c>
      <c r="F33" s="6"/>
      <c r="G33" s="6"/>
      <c r="H33" s="6"/>
      <c r="I33" s="43">
        <f>E33+F33+H33</f>
        <v>123.33</v>
      </c>
    </row>
    <row r="34" spans="1:9" x14ac:dyDescent="0.15">
      <c r="A34" s="72">
        <v>44375</v>
      </c>
      <c r="B34" s="53" t="s">
        <v>94</v>
      </c>
      <c r="D34" s="75" t="s">
        <v>68</v>
      </c>
      <c r="E34" s="6">
        <v>19.8</v>
      </c>
      <c r="F34" s="6"/>
      <c r="G34" s="6"/>
      <c r="H34" s="6"/>
      <c r="I34" s="43">
        <f>E34+F34+H34</f>
        <v>19.8</v>
      </c>
    </row>
    <row r="35" spans="1:9" x14ac:dyDescent="0.15">
      <c r="A35" s="72">
        <v>44378</v>
      </c>
      <c r="B35" s="53" t="s">
        <v>115</v>
      </c>
      <c r="D35" s="75" t="s">
        <v>48</v>
      </c>
      <c r="E35" s="6">
        <v>27.79</v>
      </c>
      <c r="F35" s="6"/>
      <c r="G35" s="6"/>
      <c r="H35" s="6"/>
      <c r="I35" s="43">
        <f>E35+F35+H35</f>
        <v>27.79</v>
      </c>
    </row>
    <row r="36" spans="1:9" x14ac:dyDescent="0.15">
      <c r="A36" s="72">
        <v>44378</v>
      </c>
      <c r="B36" s="53" t="s">
        <v>116</v>
      </c>
      <c r="D36" s="75" t="s">
        <v>58</v>
      </c>
      <c r="E36" s="6">
        <v>82.5</v>
      </c>
      <c r="F36" s="6"/>
      <c r="G36" s="6"/>
      <c r="H36" s="6"/>
      <c r="I36" s="43">
        <f>E36+F36+H36</f>
        <v>82.5</v>
      </c>
    </row>
    <row r="37" spans="1:9" x14ac:dyDescent="0.15">
      <c r="A37" s="72">
        <v>44382</v>
      </c>
      <c r="B37" s="53" t="s">
        <v>117</v>
      </c>
      <c r="D37" s="75" t="s">
        <v>72</v>
      </c>
      <c r="E37" s="6">
        <v>123.66</v>
      </c>
      <c r="F37" s="6"/>
      <c r="G37" s="6"/>
      <c r="H37" s="6"/>
      <c r="I37" s="43">
        <f>E37+F37+H37</f>
        <v>123.66</v>
      </c>
    </row>
    <row r="38" spans="1:9" x14ac:dyDescent="0.15">
      <c r="A38" s="72">
        <v>44384</v>
      </c>
      <c r="B38" s="53" t="s">
        <v>110</v>
      </c>
      <c r="D38" s="75" t="s">
        <v>58</v>
      </c>
      <c r="E38" s="6">
        <v>771</v>
      </c>
      <c r="F38" s="6"/>
      <c r="G38" s="6"/>
      <c r="H38" s="6"/>
      <c r="I38" s="43">
        <f>E38+F38+H38</f>
        <v>771</v>
      </c>
    </row>
    <row r="39" spans="1:9" x14ac:dyDescent="0.15">
      <c r="A39" s="72">
        <v>44396</v>
      </c>
      <c r="B39" s="53" t="s">
        <v>118</v>
      </c>
      <c r="D39" s="75" t="s">
        <v>48</v>
      </c>
      <c r="E39" s="6">
        <v>40.57</v>
      </c>
      <c r="F39" s="6"/>
      <c r="G39" s="6"/>
      <c r="H39" s="6"/>
      <c r="I39" s="43">
        <f>E39+F39+H39</f>
        <v>40.57</v>
      </c>
    </row>
    <row r="40" spans="1:9" x14ac:dyDescent="0.15">
      <c r="A40" s="72">
        <v>44405</v>
      </c>
      <c r="B40" s="53" t="s">
        <v>94</v>
      </c>
      <c r="D40" s="75" t="s">
        <v>68</v>
      </c>
      <c r="E40" s="6">
        <v>19.8</v>
      </c>
      <c r="F40" s="6"/>
      <c r="G40" s="6"/>
      <c r="H40" s="6"/>
      <c r="I40" s="43">
        <f>E40+F40+H40</f>
        <v>19.8</v>
      </c>
    </row>
    <row r="41" spans="1:9" x14ac:dyDescent="0.15">
      <c r="A41" s="72">
        <v>44405</v>
      </c>
      <c r="B41" s="53" t="s">
        <v>119</v>
      </c>
      <c r="D41" s="75" t="s">
        <v>58</v>
      </c>
      <c r="E41" s="6">
        <v>60</v>
      </c>
      <c r="F41" s="6"/>
      <c r="G41" s="6"/>
      <c r="H41" s="6"/>
      <c r="I41" s="43">
        <f>E41+F41+H41</f>
        <v>60</v>
      </c>
    </row>
    <row r="42" spans="1:9" x14ac:dyDescent="0.15">
      <c r="A42" s="72">
        <v>44405</v>
      </c>
      <c r="B42" s="53" t="s">
        <v>120</v>
      </c>
      <c r="D42" s="75" t="s">
        <v>73</v>
      </c>
      <c r="E42" s="6">
        <v>1557.34</v>
      </c>
      <c r="F42" s="6"/>
      <c r="G42" s="6"/>
      <c r="H42" s="6"/>
      <c r="I42" s="43">
        <f>E42+F42+H42</f>
        <v>1557.34</v>
      </c>
    </row>
    <row r="43" spans="1:9" x14ac:dyDescent="0.15">
      <c r="A43" s="72">
        <v>44407</v>
      </c>
      <c r="B43" s="53" t="s">
        <v>115</v>
      </c>
      <c r="D43" s="75" t="s">
        <v>48</v>
      </c>
      <c r="E43" s="6">
        <v>29.13</v>
      </c>
      <c r="F43" s="6"/>
      <c r="G43" s="6"/>
      <c r="H43" s="6"/>
      <c r="I43" s="43">
        <f>E43+F43+H43</f>
        <v>29.13</v>
      </c>
    </row>
    <row r="44" spans="1:9" x14ac:dyDescent="0.15">
      <c r="A44" s="72">
        <v>44418</v>
      </c>
      <c r="B44" s="53" t="s">
        <v>122</v>
      </c>
      <c r="D44" s="75" t="s">
        <v>11</v>
      </c>
      <c r="E44" s="6">
        <v>39.49</v>
      </c>
      <c r="F44" s="6"/>
      <c r="G44" s="6"/>
      <c r="H44" s="6"/>
      <c r="I44" s="43">
        <f>E44+F44+H44</f>
        <v>39.49</v>
      </c>
    </row>
    <row r="45" spans="1:9" x14ac:dyDescent="0.15">
      <c r="A45" s="72">
        <v>44431</v>
      </c>
      <c r="B45" s="53" t="s">
        <v>123</v>
      </c>
      <c r="D45" s="75" t="s">
        <v>75</v>
      </c>
      <c r="E45" s="6">
        <v>20</v>
      </c>
      <c r="F45" s="6"/>
      <c r="G45" s="6"/>
      <c r="H45" s="6"/>
      <c r="I45" s="43">
        <f>E45+F45+H45</f>
        <v>20</v>
      </c>
    </row>
    <row r="46" spans="1:9" x14ac:dyDescent="0.15">
      <c r="A46" s="72">
        <v>44431</v>
      </c>
      <c r="B46" s="53" t="s">
        <v>124</v>
      </c>
      <c r="D46" s="75" t="s">
        <v>58</v>
      </c>
      <c r="E46" s="6">
        <v>39.99</v>
      </c>
      <c r="F46" s="6"/>
      <c r="G46" s="6"/>
      <c r="H46" s="6"/>
      <c r="I46" s="43">
        <f>E46+F46+H46</f>
        <v>39.99</v>
      </c>
    </row>
    <row r="47" spans="1:9" x14ac:dyDescent="0.15">
      <c r="A47" s="72">
        <v>44434</v>
      </c>
      <c r="B47" s="53" t="s">
        <v>126</v>
      </c>
      <c r="D47" s="75" t="s">
        <v>11</v>
      </c>
      <c r="E47" s="6">
        <v>120</v>
      </c>
      <c r="F47" s="6"/>
      <c r="G47" s="6"/>
      <c r="H47" s="6"/>
      <c r="I47" s="43">
        <f>E47+F47+H47</f>
        <v>120</v>
      </c>
    </row>
    <row r="48" spans="1:9" x14ac:dyDescent="0.15">
      <c r="A48" s="72">
        <v>44439</v>
      </c>
      <c r="B48" s="53" t="s">
        <v>129</v>
      </c>
      <c r="D48" s="75" t="s">
        <v>56</v>
      </c>
      <c r="E48" s="6">
        <v>19.8</v>
      </c>
      <c r="F48" s="6"/>
      <c r="G48" s="6"/>
      <c r="H48" s="6"/>
      <c r="I48" s="43">
        <f>E48+F48+H48</f>
        <v>19.8</v>
      </c>
    </row>
    <row r="49" spans="1:9" x14ac:dyDescent="0.15">
      <c r="A49" s="72">
        <v>44439</v>
      </c>
      <c r="B49" s="53" t="s">
        <v>130</v>
      </c>
      <c r="D49" s="75" t="s">
        <v>11</v>
      </c>
      <c r="E49" s="6">
        <v>11.43</v>
      </c>
      <c r="F49" s="6"/>
      <c r="G49" s="6"/>
      <c r="H49" s="6"/>
      <c r="I49" s="43">
        <f>E49+F49+H49</f>
        <v>11.43</v>
      </c>
    </row>
    <row r="50" spans="1:9" x14ac:dyDescent="0.15">
      <c r="A50" s="72">
        <v>44439</v>
      </c>
      <c r="B50" s="53" t="s">
        <v>131</v>
      </c>
      <c r="D50" s="75" t="s">
        <v>11</v>
      </c>
      <c r="E50" s="6">
        <v>16.48</v>
      </c>
      <c r="F50" s="6"/>
      <c r="G50" s="6"/>
      <c r="H50" s="6"/>
      <c r="I50" s="43">
        <f>E50+F50+H50</f>
        <v>16.48</v>
      </c>
    </row>
    <row r="51" spans="1:9" x14ac:dyDescent="0.15">
      <c r="A51" s="72">
        <v>44439</v>
      </c>
      <c r="B51" s="53" t="s">
        <v>132</v>
      </c>
      <c r="D51" s="75" t="s">
        <v>11</v>
      </c>
      <c r="E51" s="6">
        <v>64.8</v>
      </c>
      <c r="F51" s="6"/>
      <c r="G51" s="6"/>
      <c r="H51" s="6"/>
      <c r="I51" s="43">
        <f>E51+F51+H51</f>
        <v>64.8</v>
      </c>
    </row>
    <row r="52" spans="1:9" x14ac:dyDescent="0.15">
      <c r="A52" s="72">
        <v>44439</v>
      </c>
      <c r="B52" s="53" t="s">
        <v>133</v>
      </c>
      <c r="D52" s="75" t="s">
        <v>58</v>
      </c>
      <c r="E52" s="6">
        <v>93.75</v>
      </c>
      <c r="F52" s="6"/>
      <c r="G52" s="6"/>
      <c r="H52" s="6"/>
      <c r="I52" s="43">
        <f>E52+F52+H52</f>
        <v>93.75</v>
      </c>
    </row>
    <row r="53" spans="1:9" x14ac:dyDescent="0.15">
      <c r="A53" s="72">
        <v>44439</v>
      </c>
      <c r="B53" s="53" t="s">
        <v>134</v>
      </c>
      <c r="D53" s="75" t="s">
        <v>11</v>
      </c>
      <c r="E53" s="6">
        <v>250</v>
      </c>
      <c r="F53" s="6"/>
      <c r="G53" s="6"/>
      <c r="H53" s="6"/>
      <c r="I53" s="43">
        <f>E53+F53+H53</f>
        <v>250</v>
      </c>
    </row>
    <row r="54" spans="1:9" x14ac:dyDescent="0.15">
      <c r="A54" s="72">
        <v>44439</v>
      </c>
      <c r="B54" s="53" t="s">
        <v>135</v>
      </c>
      <c r="D54" s="75" t="s">
        <v>11</v>
      </c>
      <c r="E54" s="6">
        <v>400</v>
      </c>
      <c r="F54" s="6"/>
      <c r="G54" s="6"/>
      <c r="H54" s="6"/>
      <c r="I54" s="43">
        <f>E54+F54+H54</f>
        <v>400</v>
      </c>
    </row>
    <row r="55" spans="1:9" x14ac:dyDescent="0.15">
      <c r="A55" s="72">
        <v>44446</v>
      </c>
      <c r="B55" s="53" t="s">
        <v>118</v>
      </c>
      <c r="D55" s="75" t="s">
        <v>48</v>
      </c>
      <c r="E55" s="6">
        <v>40.57</v>
      </c>
      <c r="F55" s="6"/>
      <c r="G55" s="6"/>
      <c r="H55" s="6"/>
      <c r="I55" s="43">
        <f>E55+F55+H55</f>
        <v>40.57</v>
      </c>
    </row>
    <row r="56" spans="1:9" x14ac:dyDescent="0.15">
      <c r="A56" s="72">
        <v>44446</v>
      </c>
      <c r="B56" s="53" t="s">
        <v>147</v>
      </c>
      <c r="D56" s="75" t="s">
        <v>68</v>
      </c>
      <c r="E56" s="6">
        <v>86.07</v>
      </c>
      <c r="F56" s="6"/>
      <c r="G56" s="6"/>
      <c r="H56" s="6"/>
      <c r="I56" s="43">
        <f>E56+F56+H56</f>
        <v>86.07</v>
      </c>
    </row>
    <row r="57" spans="1:9" x14ac:dyDescent="0.15">
      <c r="A57" s="72">
        <v>44448</v>
      </c>
      <c r="B57" s="53" t="s">
        <v>83</v>
      </c>
      <c r="D57" s="75" t="s">
        <v>48</v>
      </c>
      <c r="E57" s="6">
        <v>55.1</v>
      </c>
      <c r="F57" s="6"/>
      <c r="G57" s="6"/>
      <c r="H57" s="6"/>
      <c r="I57" s="43">
        <f>E57+F57+H57</f>
        <v>55.1</v>
      </c>
    </row>
    <row r="58" spans="1:9" x14ac:dyDescent="0.15">
      <c r="A58" s="72">
        <v>44459</v>
      </c>
      <c r="B58" s="53" t="s">
        <v>148</v>
      </c>
      <c r="D58" s="75" t="s">
        <v>58</v>
      </c>
      <c r="E58" s="6">
        <v>50.86</v>
      </c>
      <c r="F58" s="6"/>
      <c r="G58" s="6"/>
      <c r="H58" s="6"/>
      <c r="I58" s="43">
        <f>E58+F58+H58</f>
        <v>50.86</v>
      </c>
    </row>
    <row r="59" spans="1:9" x14ac:dyDescent="0.15">
      <c r="A59" s="72">
        <v>44441</v>
      </c>
      <c r="B59" s="53" t="s">
        <v>149</v>
      </c>
      <c r="D59" s="75" t="s">
        <v>58</v>
      </c>
      <c r="E59" s="6">
        <v>60</v>
      </c>
      <c r="F59" s="6"/>
      <c r="G59" s="6"/>
      <c r="H59" s="6"/>
      <c r="I59" s="43">
        <f>E59+F59+H59</f>
        <v>60</v>
      </c>
    </row>
    <row r="60" spans="1:9" x14ac:dyDescent="0.15">
      <c r="A60" s="72">
        <v>44463</v>
      </c>
      <c r="B60" s="53" t="s">
        <v>150</v>
      </c>
      <c r="D60" s="75" t="s">
        <v>48</v>
      </c>
      <c r="E60" s="6">
        <v>128.52000000000001</v>
      </c>
      <c r="F60" s="6"/>
      <c r="G60" s="6"/>
      <c r="H60" s="6"/>
      <c r="I60" s="43">
        <f>E60+F60+H60</f>
        <v>128.52000000000001</v>
      </c>
    </row>
    <row r="61" spans="1:9" x14ac:dyDescent="0.15">
      <c r="A61" s="72">
        <v>44467</v>
      </c>
      <c r="B61" s="53" t="s">
        <v>151</v>
      </c>
      <c r="D61" s="75" t="s">
        <v>48</v>
      </c>
      <c r="E61" s="6">
        <v>19.8</v>
      </c>
      <c r="F61" s="6"/>
      <c r="G61" s="6"/>
      <c r="H61" s="6"/>
      <c r="I61" s="43">
        <f>E61+F61+H61</f>
        <v>19.8</v>
      </c>
    </row>
    <row r="62" spans="1:9" x14ac:dyDescent="0.15">
      <c r="A62" s="72">
        <v>44467</v>
      </c>
      <c r="B62" s="53" t="s">
        <v>152</v>
      </c>
      <c r="D62" s="75" t="s">
        <v>56</v>
      </c>
      <c r="E62" s="6">
        <v>19.8</v>
      </c>
      <c r="F62" s="6"/>
      <c r="G62" s="6"/>
      <c r="H62" s="6"/>
      <c r="I62" s="43">
        <f>E62+F62+H62</f>
        <v>19.8</v>
      </c>
    </row>
    <row r="63" spans="1:9" x14ac:dyDescent="0.15">
      <c r="A63" s="72">
        <v>44476</v>
      </c>
      <c r="B63" s="53" t="s">
        <v>83</v>
      </c>
      <c r="D63" s="75" t="s">
        <v>48</v>
      </c>
      <c r="E63" s="6">
        <v>52.29</v>
      </c>
      <c r="F63" s="6"/>
      <c r="G63" s="6"/>
      <c r="H63" s="6"/>
      <c r="I63" s="43">
        <f>E63+F63+H63</f>
        <v>52.29</v>
      </c>
    </row>
    <row r="64" spans="1:9" x14ac:dyDescent="0.15">
      <c r="A64" s="72">
        <v>44477</v>
      </c>
      <c r="B64" s="53" t="s">
        <v>161</v>
      </c>
      <c r="D64" s="75" t="s">
        <v>58</v>
      </c>
      <c r="E64" s="6">
        <v>627</v>
      </c>
      <c r="F64" s="6"/>
      <c r="G64" s="6"/>
      <c r="H64" s="6"/>
      <c r="I64" s="43">
        <f>E64+F64+H64</f>
        <v>627</v>
      </c>
    </row>
    <row r="65" spans="1:9" x14ac:dyDescent="0.15">
      <c r="A65" s="72">
        <v>44494</v>
      </c>
      <c r="B65" s="53" t="s">
        <v>162</v>
      </c>
      <c r="D65" s="75" t="s">
        <v>58</v>
      </c>
      <c r="E65" s="6">
        <v>48</v>
      </c>
      <c r="F65" s="6"/>
      <c r="G65" s="6"/>
      <c r="H65" s="6"/>
      <c r="I65" s="43">
        <f>E65+F65+H65</f>
        <v>48</v>
      </c>
    </row>
    <row r="66" spans="1:9" x14ac:dyDescent="0.15">
      <c r="A66" s="72">
        <v>44497</v>
      </c>
      <c r="B66" s="53" t="s">
        <v>94</v>
      </c>
      <c r="D66" s="75" t="s">
        <v>68</v>
      </c>
      <c r="E66" s="6">
        <v>24</v>
      </c>
      <c r="F66" s="6"/>
      <c r="G66" s="6"/>
      <c r="H66" s="6"/>
      <c r="I66" s="43">
        <f>E66+F66+H66</f>
        <v>24</v>
      </c>
    </row>
    <row r="67" spans="1:9" x14ac:dyDescent="0.15">
      <c r="A67" s="72">
        <v>44497</v>
      </c>
      <c r="B67" s="53" t="s">
        <v>129</v>
      </c>
      <c r="D67" s="75" t="s">
        <v>56</v>
      </c>
      <c r="E67" s="6">
        <v>14.4</v>
      </c>
      <c r="F67" s="6"/>
      <c r="G67" s="6"/>
      <c r="H67" s="6"/>
      <c r="I67" s="43">
        <f>E67+F67+H67</f>
        <v>14.4</v>
      </c>
    </row>
    <row r="68" spans="1:9" x14ac:dyDescent="0.15">
      <c r="A68" s="72">
        <v>44502</v>
      </c>
      <c r="B68" s="53" t="s">
        <v>174</v>
      </c>
      <c r="D68" s="75" t="s">
        <v>58</v>
      </c>
      <c r="E68" s="6">
        <v>67.5</v>
      </c>
      <c r="F68" s="6"/>
      <c r="G68" s="6"/>
      <c r="H68" s="6"/>
      <c r="I68" s="43">
        <f>E68+F68+H68</f>
        <v>67.5</v>
      </c>
    </row>
    <row r="69" spans="1:9" x14ac:dyDescent="0.15">
      <c r="A69" s="72">
        <v>44502</v>
      </c>
      <c r="B69" s="53" t="s">
        <v>175</v>
      </c>
      <c r="D69" s="75" t="s">
        <v>58</v>
      </c>
      <c r="E69" s="6">
        <v>150</v>
      </c>
      <c r="F69" s="6"/>
      <c r="G69" s="6"/>
      <c r="H69" s="6"/>
      <c r="I69" s="43">
        <f>E69+F69+H69</f>
        <v>150</v>
      </c>
    </row>
    <row r="70" spans="1:9" x14ac:dyDescent="0.15">
      <c r="A70" s="72">
        <v>44523</v>
      </c>
      <c r="B70" s="53" t="s">
        <v>176</v>
      </c>
      <c r="D70" s="75" t="s">
        <v>58</v>
      </c>
      <c r="E70" s="6">
        <v>6534</v>
      </c>
      <c r="F70" s="6"/>
      <c r="G70" s="6"/>
      <c r="H70" s="6"/>
      <c r="I70" s="43">
        <f>E70+F70+H70</f>
        <v>6534</v>
      </c>
    </row>
    <row r="71" spans="1:9" x14ac:dyDescent="0.15">
      <c r="A71" s="72">
        <v>44529</v>
      </c>
      <c r="B71" s="53" t="s">
        <v>83</v>
      </c>
      <c r="D71" s="75" t="s">
        <v>48</v>
      </c>
      <c r="E71" s="6">
        <v>60.47</v>
      </c>
      <c r="F71" s="6"/>
      <c r="G71" s="6"/>
      <c r="H71" s="6"/>
      <c r="I71" s="43">
        <f>E71+F71+H71</f>
        <v>60.47</v>
      </c>
    </row>
    <row r="72" spans="1:9" x14ac:dyDescent="0.15">
      <c r="A72" s="72">
        <v>44529</v>
      </c>
      <c r="B72" s="53" t="s">
        <v>151</v>
      </c>
      <c r="D72" s="75" t="s">
        <v>68</v>
      </c>
      <c r="E72" s="6">
        <v>24</v>
      </c>
      <c r="F72" s="6"/>
      <c r="G72" s="6"/>
      <c r="H72" s="6"/>
      <c r="I72" s="43">
        <f>E72+F72+H72</f>
        <v>24</v>
      </c>
    </row>
    <row r="73" spans="1:9" x14ac:dyDescent="0.15">
      <c r="A73" s="72">
        <v>44529</v>
      </c>
      <c r="B73" s="53" t="s">
        <v>152</v>
      </c>
      <c r="D73" s="75" t="s">
        <v>56</v>
      </c>
      <c r="E73" s="6">
        <v>24.48</v>
      </c>
      <c r="F73" s="6"/>
      <c r="G73" s="6"/>
      <c r="H73" s="6"/>
      <c r="I73" s="43">
        <f>E73+F73+H73</f>
        <v>24.48</v>
      </c>
    </row>
    <row r="74" spans="1:9" x14ac:dyDescent="0.15">
      <c r="A74" s="72">
        <v>44531</v>
      </c>
      <c r="B74" s="53" t="s">
        <v>178</v>
      </c>
      <c r="D74" s="75" t="s">
        <v>58</v>
      </c>
      <c r="E74" s="6">
        <v>45</v>
      </c>
      <c r="F74" s="6"/>
      <c r="G74" s="6"/>
      <c r="H74" s="6"/>
      <c r="I74" s="43">
        <f>E74+F74+H74</f>
        <v>45</v>
      </c>
    </row>
    <row r="75" spans="1:9" x14ac:dyDescent="0.15">
      <c r="A75" s="72">
        <v>44531</v>
      </c>
      <c r="B75" s="53" t="s">
        <v>118</v>
      </c>
      <c r="D75" s="75" t="s">
        <v>48</v>
      </c>
      <c r="E75" s="6">
        <v>45.36</v>
      </c>
      <c r="F75" s="6"/>
      <c r="G75" s="6"/>
      <c r="H75" s="6"/>
      <c r="I75" s="43">
        <f>E75+F75+H75</f>
        <v>45.36</v>
      </c>
    </row>
    <row r="76" spans="1:9" x14ac:dyDescent="0.15">
      <c r="A76" s="72">
        <v>44531</v>
      </c>
      <c r="B76" s="53" t="s">
        <v>179</v>
      </c>
      <c r="D76" s="75" t="s">
        <v>68</v>
      </c>
      <c r="E76" s="6">
        <v>104</v>
      </c>
      <c r="F76" s="6"/>
      <c r="G76" s="6"/>
      <c r="H76" s="6"/>
      <c r="I76" s="43">
        <f>E76+F76+H76</f>
        <v>104</v>
      </c>
    </row>
    <row r="77" spans="1:9" x14ac:dyDescent="0.15">
      <c r="A77" s="72">
        <v>44551</v>
      </c>
      <c r="B77" s="53" t="s">
        <v>180</v>
      </c>
      <c r="D77" s="75" t="s">
        <v>48</v>
      </c>
      <c r="E77" s="6">
        <v>51.51</v>
      </c>
      <c r="F77" s="6"/>
      <c r="G77" s="6"/>
      <c r="H77" s="6"/>
      <c r="I77" s="43">
        <f>E77+F77+H77</f>
        <v>51.51</v>
      </c>
    </row>
    <row r="78" spans="1:9" x14ac:dyDescent="0.15">
      <c r="A78" s="72">
        <v>44554</v>
      </c>
      <c r="B78" s="53" t="s">
        <v>96</v>
      </c>
      <c r="D78" s="75" t="s">
        <v>48</v>
      </c>
      <c r="E78" s="6">
        <v>42.57</v>
      </c>
      <c r="F78" s="6"/>
      <c r="G78" s="6"/>
      <c r="H78" s="6"/>
      <c r="I78" s="43">
        <f>E78+F78+H78</f>
        <v>42.57</v>
      </c>
    </row>
    <row r="79" spans="1:9" x14ac:dyDescent="0.15">
      <c r="A79" s="72">
        <v>44560</v>
      </c>
      <c r="B79" s="53" t="s">
        <v>94</v>
      </c>
      <c r="D79" s="75" t="s">
        <v>68</v>
      </c>
      <c r="E79" s="6">
        <v>24</v>
      </c>
      <c r="F79" s="6"/>
      <c r="G79" s="6"/>
      <c r="H79" s="6"/>
      <c r="I79" s="43">
        <f>E79+F79+H79</f>
        <v>24</v>
      </c>
    </row>
    <row r="80" spans="1:9" x14ac:dyDescent="0.15">
      <c r="A80" s="72">
        <v>44561</v>
      </c>
      <c r="B80" s="53" t="s">
        <v>181</v>
      </c>
      <c r="D80" s="75" t="s">
        <v>58</v>
      </c>
      <c r="E80" s="6">
        <v>52.5</v>
      </c>
      <c r="F80" s="6"/>
      <c r="G80" s="6"/>
      <c r="H80" s="6"/>
      <c r="I80" s="43">
        <f>E80+F80+H80</f>
        <v>52.5</v>
      </c>
    </row>
    <row r="81" spans="1:9" x14ac:dyDescent="0.15">
      <c r="A81" s="72"/>
      <c r="B81" s="53"/>
      <c r="D81" s="75"/>
      <c r="E81" s="125">
        <f>SUM(E8:E80)</f>
        <v>14564.75</v>
      </c>
      <c r="I81" s="126">
        <f>E81+F81+H81</f>
        <v>14564.75</v>
      </c>
    </row>
    <row r="82" spans="1:9" x14ac:dyDescent="0.15">
      <c r="B82" s="42" t="s">
        <v>85</v>
      </c>
      <c r="C82" s="42" t="s">
        <v>48</v>
      </c>
      <c r="D82" s="75"/>
      <c r="E82" s="78"/>
      <c r="I82" s="79"/>
    </row>
    <row r="83" spans="1:9" x14ac:dyDescent="0.15">
      <c r="B83" s="42" t="s">
        <v>23</v>
      </c>
      <c r="C83" s="42" t="s">
        <v>73</v>
      </c>
      <c r="D83" s="75"/>
      <c r="E83" s="78"/>
      <c r="I83" s="79"/>
    </row>
    <row r="84" spans="1:9" x14ac:dyDescent="0.15">
      <c r="B84" s="42" t="s">
        <v>52</v>
      </c>
      <c r="C84" s="42" t="s">
        <v>74</v>
      </c>
      <c r="D84" s="75"/>
      <c r="E84" s="78"/>
      <c r="I84" s="79"/>
    </row>
    <row r="85" spans="1:9" x14ac:dyDescent="0.15">
      <c r="B85" s="42" t="s">
        <v>67</v>
      </c>
      <c r="C85" s="42" t="s">
        <v>72</v>
      </c>
      <c r="D85" s="75"/>
      <c r="E85" s="78"/>
      <c r="I85" s="79"/>
    </row>
    <row r="86" spans="1:9" x14ac:dyDescent="0.15">
      <c r="B86" s="42" t="s">
        <v>63</v>
      </c>
      <c r="C86" s="42" t="s">
        <v>58</v>
      </c>
      <c r="D86" s="75"/>
      <c r="E86" s="78"/>
      <c r="I86" s="79"/>
    </row>
    <row r="87" spans="1:9" x14ac:dyDescent="0.15">
      <c r="B87" s="42" t="s">
        <v>24</v>
      </c>
      <c r="C87" s="42" t="s">
        <v>68</v>
      </c>
      <c r="D87" s="75"/>
      <c r="E87" s="78"/>
      <c r="I87" s="79"/>
    </row>
    <row r="88" spans="1:9" x14ac:dyDescent="0.15">
      <c r="B88" s="42" t="s">
        <v>61</v>
      </c>
      <c r="C88" s="42" t="s">
        <v>11</v>
      </c>
      <c r="D88" s="75"/>
      <c r="E88" s="78"/>
      <c r="I88" s="79"/>
    </row>
    <row r="89" spans="1:9" x14ac:dyDescent="0.15">
      <c r="B89" s="42" t="s">
        <v>34</v>
      </c>
      <c r="C89" s="42" t="s">
        <v>56</v>
      </c>
      <c r="D89" s="75"/>
      <c r="E89" s="78"/>
      <c r="I89" s="79"/>
    </row>
    <row r="90" spans="1:9" x14ac:dyDescent="0.15">
      <c r="B90" s="42" t="s">
        <v>25</v>
      </c>
      <c r="C90" s="42" t="s">
        <v>75</v>
      </c>
      <c r="D90" s="75"/>
      <c r="E90" s="78"/>
      <c r="I90" s="79"/>
    </row>
    <row r="91" spans="1:9" x14ac:dyDescent="0.15">
      <c r="A91" s="72"/>
      <c r="B91" s="53"/>
      <c r="D91" s="75"/>
      <c r="E91" s="78"/>
      <c r="I91" s="79"/>
    </row>
    <row r="92" spans="1:9" x14ac:dyDescent="0.15">
      <c r="A92" s="72"/>
      <c r="B92" s="53"/>
      <c r="D92" s="75"/>
      <c r="E92" s="78"/>
      <c r="I92" s="79"/>
    </row>
    <row r="93" spans="1:9" x14ac:dyDescent="0.15">
      <c r="A93" s="72"/>
      <c r="B93" s="53"/>
      <c r="D93" s="75"/>
      <c r="E93" s="78"/>
      <c r="I93" s="79"/>
    </row>
    <row r="94" spans="1:9" x14ac:dyDescent="0.15">
      <c r="A94" s="72"/>
      <c r="B94" s="53"/>
      <c r="D94" s="75"/>
      <c r="E94" s="78"/>
      <c r="I94" s="79"/>
    </row>
    <row r="95" spans="1:9" x14ac:dyDescent="0.15">
      <c r="A95" s="72"/>
      <c r="B95" s="53"/>
      <c r="D95" s="75"/>
      <c r="E95" s="78"/>
      <c r="I95" s="79"/>
    </row>
    <row r="96" spans="1:9" x14ac:dyDescent="0.15">
      <c r="A96" s="72"/>
      <c r="B96" s="53"/>
      <c r="D96" s="75"/>
      <c r="E96" s="78"/>
      <c r="I96" s="79"/>
    </row>
    <row r="97" spans="1:9" x14ac:dyDescent="0.15">
      <c r="A97" s="72"/>
      <c r="B97" s="53"/>
      <c r="D97" s="75"/>
      <c r="E97" s="78"/>
      <c r="I97" s="79"/>
    </row>
    <row r="98" spans="1:9" x14ac:dyDescent="0.15">
      <c r="A98" s="72"/>
      <c r="B98" s="53"/>
      <c r="D98" s="75"/>
      <c r="E98" s="78"/>
      <c r="I98" s="79"/>
    </row>
    <row r="99" spans="1:9" x14ac:dyDescent="0.15">
      <c r="A99" s="72"/>
      <c r="B99" s="53"/>
      <c r="D99" s="75"/>
      <c r="E99" s="78"/>
      <c r="I99" s="79"/>
    </row>
    <row r="100" spans="1:9" x14ac:dyDescent="0.15">
      <c r="A100" s="72"/>
      <c r="B100" s="53"/>
      <c r="D100" s="75"/>
      <c r="E100" s="78"/>
      <c r="I100" s="79"/>
    </row>
    <row r="101" spans="1:9" x14ac:dyDescent="0.15">
      <c r="A101" s="72"/>
      <c r="B101" s="53"/>
      <c r="D101" s="75"/>
      <c r="E101" s="78"/>
      <c r="I101" s="79"/>
    </row>
    <row r="102" spans="1:9" x14ac:dyDescent="0.15">
      <c r="A102" s="72"/>
      <c r="B102" s="53"/>
      <c r="D102" s="75"/>
      <c r="E102" s="78"/>
      <c r="I102" s="79"/>
    </row>
    <row r="103" spans="1:9" x14ac:dyDescent="0.15">
      <c r="A103" s="72"/>
      <c r="B103" s="53"/>
      <c r="D103" s="75"/>
      <c r="E103" s="78"/>
      <c r="I103" s="79"/>
    </row>
    <row r="104" spans="1:9" x14ac:dyDescent="0.15">
      <c r="A104" s="72"/>
      <c r="B104" s="53"/>
      <c r="D104" s="75"/>
      <c r="E104" s="78"/>
      <c r="I104" s="79"/>
    </row>
    <row r="105" spans="1:9" x14ac:dyDescent="0.15">
      <c r="A105" s="72"/>
      <c r="B105" s="53"/>
      <c r="D105" s="75"/>
      <c r="E105" s="78"/>
      <c r="I105" s="79"/>
    </row>
    <row r="106" spans="1:9" x14ac:dyDescent="0.15">
      <c r="A106" s="72"/>
      <c r="B106" s="53"/>
      <c r="D106" s="75"/>
      <c r="E106" s="78"/>
      <c r="I106" s="79"/>
    </row>
    <row r="107" spans="1:9" x14ac:dyDescent="0.15">
      <c r="A107" s="72"/>
      <c r="B107" s="53"/>
      <c r="D107" s="75"/>
      <c r="E107" s="78"/>
      <c r="I107" s="79"/>
    </row>
    <row r="108" spans="1:9" x14ac:dyDescent="0.15">
      <c r="A108" s="72"/>
      <c r="B108" s="53"/>
      <c r="D108" s="75"/>
      <c r="E108" s="78"/>
      <c r="I108" s="79"/>
    </row>
    <row r="109" spans="1:9" x14ac:dyDescent="0.15">
      <c r="A109" s="72"/>
      <c r="B109" s="53"/>
      <c r="D109" s="75"/>
      <c r="E109" s="78"/>
      <c r="I109" s="79"/>
    </row>
    <row r="110" spans="1:9" x14ac:dyDescent="0.15">
      <c r="A110" s="72"/>
      <c r="B110" s="53"/>
      <c r="D110" s="75"/>
      <c r="E110" s="78"/>
      <c r="I110" s="79"/>
    </row>
    <row r="111" spans="1:9" x14ac:dyDescent="0.15">
      <c r="A111" s="72"/>
      <c r="B111" s="80"/>
      <c r="D111" s="75"/>
      <c r="E111" s="76"/>
      <c r="I111" s="79"/>
    </row>
    <row r="112" spans="1:9" x14ac:dyDescent="0.15">
      <c r="A112" s="72"/>
      <c r="B112" s="80"/>
      <c r="D112" s="75"/>
      <c r="E112" s="76"/>
      <c r="I112" s="79"/>
    </row>
    <row r="113" spans="1:9" x14ac:dyDescent="0.15">
      <c r="A113" s="72"/>
      <c r="B113" s="80"/>
      <c r="D113" s="75"/>
      <c r="E113" s="76"/>
      <c r="I113" s="79"/>
    </row>
    <row r="114" spans="1:9" x14ac:dyDescent="0.15">
      <c r="A114" s="72"/>
      <c r="B114" s="80"/>
      <c r="D114" s="75"/>
      <c r="E114" s="78"/>
      <c r="I114" s="79"/>
    </row>
    <row r="115" spans="1:9" x14ac:dyDescent="0.15">
      <c r="A115" s="72"/>
      <c r="B115" s="80"/>
      <c r="D115" s="75"/>
      <c r="E115" s="78"/>
      <c r="I115" s="79"/>
    </row>
    <row r="116" spans="1:9" x14ac:dyDescent="0.15">
      <c r="A116" s="72"/>
      <c r="B116" s="53"/>
      <c r="D116" s="75"/>
      <c r="E116" s="78"/>
      <c r="I116" s="79"/>
    </row>
    <row r="118" spans="1:9" x14ac:dyDescent="0.15">
      <c r="A118" s="77"/>
      <c r="E118" s="6"/>
      <c r="F118" s="6"/>
      <c r="G118" s="6"/>
      <c r="H118" s="6"/>
      <c r="I118" s="43"/>
    </row>
    <row r="119" spans="1:9" x14ac:dyDescent="0.15">
      <c r="E119" s="6"/>
    </row>
    <row r="120" spans="1:9" x14ac:dyDescent="0.15">
      <c r="E120" s="6"/>
    </row>
    <row r="121" spans="1:9" x14ac:dyDescent="0.15">
      <c r="E121" s="6"/>
    </row>
    <row r="122" spans="1:9" x14ac:dyDescent="0.15">
      <c r="E122" s="6"/>
    </row>
    <row r="123" spans="1:9" x14ac:dyDescent="0.15">
      <c r="E123" s="6"/>
    </row>
    <row r="124" spans="1:9" x14ac:dyDescent="0.15">
      <c r="E124" s="6"/>
    </row>
    <row r="125" spans="1:9" x14ac:dyDescent="0.15">
      <c r="E125" s="6"/>
    </row>
    <row r="126" spans="1:9" x14ac:dyDescent="0.15">
      <c r="E126" s="6"/>
    </row>
    <row r="127" spans="1:9" x14ac:dyDescent="0.15">
      <c r="E127" s="6"/>
    </row>
    <row r="128" spans="1:9" x14ac:dyDescent="0.15">
      <c r="E128" s="6"/>
    </row>
    <row r="129" spans="5:5" x14ac:dyDescent="0.15">
      <c r="E129" s="6"/>
    </row>
    <row r="130" spans="5:5" x14ac:dyDescent="0.15">
      <c r="E130" s="6"/>
    </row>
    <row r="131" spans="5:5" x14ac:dyDescent="0.15">
      <c r="E131" s="6"/>
    </row>
    <row r="132" spans="5:5" x14ac:dyDescent="0.15">
      <c r="E132" s="6"/>
    </row>
    <row r="133" spans="5:5" x14ac:dyDescent="0.15">
      <c r="E133" s="6"/>
    </row>
    <row r="134" spans="5:5" x14ac:dyDescent="0.15">
      <c r="E134" s="6"/>
    </row>
    <row r="135" spans="5:5" x14ac:dyDescent="0.15">
      <c r="E135" s="6"/>
    </row>
    <row r="136" spans="5:5" x14ac:dyDescent="0.15">
      <c r="E136" s="6"/>
    </row>
    <row r="137" spans="5:5" x14ac:dyDescent="0.15">
      <c r="E137" s="6"/>
    </row>
    <row r="138" spans="5:5" x14ac:dyDescent="0.15">
      <c r="E138" s="6"/>
    </row>
    <row r="139" spans="5:5" x14ac:dyDescent="0.15">
      <c r="E139" s="6"/>
    </row>
    <row r="140" spans="5:5" x14ac:dyDescent="0.15">
      <c r="E140" s="6"/>
    </row>
    <row r="141" spans="5:5" x14ac:dyDescent="0.15">
      <c r="E141" s="6"/>
    </row>
    <row r="142" spans="5:5" x14ac:dyDescent="0.15">
      <c r="E142" s="6"/>
    </row>
    <row r="143" spans="5:5" x14ac:dyDescent="0.15">
      <c r="E143" s="6"/>
    </row>
    <row r="144" spans="5:5" x14ac:dyDescent="0.15">
      <c r="E144" s="6"/>
    </row>
    <row r="145" spans="5:5" x14ac:dyDescent="0.15">
      <c r="E145" s="6"/>
    </row>
    <row r="146" spans="5:5" x14ac:dyDescent="0.15">
      <c r="E146" s="6"/>
    </row>
    <row r="147" spans="5:5" x14ac:dyDescent="0.15">
      <c r="E147" s="6"/>
    </row>
    <row r="148" spans="5:5" x14ac:dyDescent="0.15">
      <c r="E148" s="6"/>
    </row>
    <row r="149" spans="5:5" x14ac:dyDescent="0.15">
      <c r="E149" s="6"/>
    </row>
    <row r="150" spans="5:5" x14ac:dyDescent="0.15">
      <c r="E150" s="6"/>
    </row>
    <row r="151" spans="5:5" x14ac:dyDescent="0.15">
      <c r="E151" s="6"/>
    </row>
    <row r="152" spans="5:5" x14ac:dyDescent="0.15">
      <c r="E152" s="6"/>
    </row>
    <row r="153" spans="5:5" x14ac:dyDescent="0.15">
      <c r="E153" s="6"/>
    </row>
    <row r="154" spans="5:5" x14ac:dyDescent="0.15">
      <c r="E154" s="6"/>
    </row>
    <row r="155" spans="5:5" x14ac:dyDescent="0.15">
      <c r="E155" s="6"/>
    </row>
    <row r="156" spans="5:5" x14ac:dyDescent="0.15">
      <c r="E156" s="6"/>
    </row>
    <row r="157" spans="5:5" x14ac:dyDescent="0.15">
      <c r="E157" s="6"/>
    </row>
    <row r="158" spans="5:5" x14ac:dyDescent="0.15">
      <c r="E158" s="6"/>
    </row>
    <row r="159" spans="5:5" x14ac:dyDescent="0.15">
      <c r="E159" s="6"/>
    </row>
    <row r="160" spans="5:5" x14ac:dyDescent="0.15">
      <c r="E160" s="6"/>
    </row>
    <row r="161" spans="5:5" x14ac:dyDescent="0.15">
      <c r="E161" s="6"/>
    </row>
    <row r="162" spans="5:5" x14ac:dyDescent="0.15">
      <c r="E162" s="6"/>
    </row>
    <row r="163" spans="5:5" x14ac:dyDescent="0.15">
      <c r="E163" s="6"/>
    </row>
    <row r="164" spans="5:5" x14ac:dyDescent="0.15">
      <c r="E164" s="6"/>
    </row>
    <row r="165" spans="5:5" x14ac:dyDescent="0.15">
      <c r="E165" s="6"/>
    </row>
  </sheetData>
  <mergeCells count="4">
    <mergeCell ref="F5:H5"/>
    <mergeCell ref="A1:I1"/>
    <mergeCell ref="A3:I3"/>
    <mergeCell ref="A4:I4"/>
  </mergeCells>
  <phoneticPr fontId="0" type="noConversion"/>
  <printOptions horizontalCentered="1"/>
  <pageMargins left="0.39000000000000007" right="0.39000000000000007" top="0.43000000000000005" bottom="0.71" header="0.28000000000000003" footer="0.51"/>
  <pageSetup paperSize="9" scale="55" orientation="landscape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U53"/>
  <sheetViews>
    <sheetView topLeftCell="B3" zoomScale="125" zoomScaleNormal="125" zoomScalePageLayoutView="125" workbookViewId="0">
      <selection activeCell="N9" sqref="N9:N16"/>
    </sheetView>
  </sheetViews>
  <sheetFormatPr defaultColWidth="8.76171875" defaultRowHeight="12.75" x14ac:dyDescent="0.15"/>
  <cols>
    <col min="1" max="1" width="3.7734375" customWidth="1"/>
    <col min="2" max="2" width="48.546875" customWidth="1"/>
    <col min="3" max="3" width="3.50390625" customWidth="1"/>
    <col min="4" max="4" width="1.34765625" customWidth="1"/>
    <col min="5" max="5" width="14.15625" customWidth="1"/>
    <col min="6" max="6" width="2.828125" customWidth="1"/>
    <col min="7" max="7" width="2.55859375" customWidth="1"/>
    <col min="8" max="8" width="8.4921875" customWidth="1"/>
    <col min="9" max="9" width="2.42578125" customWidth="1"/>
    <col min="10" max="10" width="10.3828125" customWidth="1"/>
    <col min="11" max="11" width="2.15625" customWidth="1"/>
    <col min="12" max="12" width="12.13671875" customWidth="1"/>
    <col min="13" max="13" width="7.01171875" customWidth="1"/>
    <col min="14" max="14" width="11.4609375" style="120" customWidth="1"/>
    <col min="15" max="15" width="12" style="87" customWidth="1"/>
    <col min="16" max="16" width="10.3828125" style="84" customWidth="1"/>
    <col min="17" max="17" width="11.32421875" style="48" customWidth="1"/>
    <col min="18" max="18" width="12.13671875" style="28" customWidth="1"/>
    <col min="20" max="20" width="12.13671875" customWidth="1"/>
  </cols>
  <sheetData>
    <row r="1" spans="1:21" ht="24.95" customHeight="1" x14ac:dyDescent="0.15">
      <c r="B1" s="130" t="s">
        <v>88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19"/>
      <c r="O1" s="86"/>
      <c r="P1" s="83"/>
    </row>
    <row r="2" spans="1:21" ht="9" customHeight="1" x14ac:dyDescent="0.2">
      <c r="A2" s="4"/>
      <c r="B2" s="49"/>
      <c r="C2" s="49"/>
      <c r="D2" s="50"/>
      <c r="E2" s="50"/>
      <c r="F2" s="50"/>
      <c r="G2" s="50"/>
      <c r="H2" s="50"/>
      <c r="I2" s="50"/>
      <c r="J2" s="50"/>
      <c r="K2" s="50"/>
      <c r="L2" s="49"/>
      <c r="M2" s="5"/>
    </row>
    <row r="3" spans="1:21" ht="18" customHeight="1" x14ac:dyDescent="0.15">
      <c r="A3" s="20" t="s">
        <v>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8"/>
      <c r="N3" s="121"/>
      <c r="Q3" s="85"/>
      <c r="R3" s="31"/>
    </row>
    <row r="5" spans="1:21" x14ac:dyDescent="0.15">
      <c r="A5" s="1"/>
      <c r="B5" s="1" t="s">
        <v>2</v>
      </c>
      <c r="C5" s="1"/>
      <c r="E5" s="17" t="s">
        <v>0</v>
      </c>
      <c r="F5" s="1"/>
      <c r="G5" s="41"/>
      <c r="H5" s="134" t="s">
        <v>1</v>
      </c>
      <c r="I5" s="134"/>
      <c r="J5" s="134"/>
      <c r="K5" s="18"/>
      <c r="L5" s="17" t="s">
        <v>16</v>
      </c>
      <c r="N5" s="118">
        <v>2020</v>
      </c>
      <c r="O5" s="89">
        <v>2019</v>
      </c>
      <c r="P5" s="100">
        <v>2018</v>
      </c>
      <c r="Q5" s="95">
        <v>2017</v>
      </c>
      <c r="R5" s="32" t="s">
        <v>53</v>
      </c>
    </row>
    <row r="6" spans="1:21" x14ac:dyDescent="0.15">
      <c r="E6" s="7" t="s">
        <v>4</v>
      </c>
      <c r="F6" s="1"/>
      <c r="G6" s="1"/>
      <c r="H6" s="7" t="s">
        <v>5</v>
      </c>
      <c r="I6" s="7"/>
      <c r="J6" s="114" t="s">
        <v>65</v>
      </c>
      <c r="N6" s="122"/>
      <c r="O6" s="90"/>
      <c r="Q6" s="53"/>
    </row>
    <row r="7" spans="1:21" x14ac:dyDescent="0.15">
      <c r="E7" s="3" t="s">
        <v>9</v>
      </c>
      <c r="F7" s="3"/>
      <c r="G7" s="3"/>
      <c r="H7" s="3" t="s">
        <v>9</v>
      </c>
      <c r="I7" s="3"/>
      <c r="J7" s="3" t="s">
        <v>9</v>
      </c>
      <c r="K7" s="2"/>
      <c r="L7" s="3" t="s">
        <v>9</v>
      </c>
      <c r="N7" s="122" t="s">
        <v>9</v>
      </c>
      <c r="O7" s="91" t="s">
        <v>9</v>
      </c>
      <c r="P7" s="100" t="s">
        <v>9</v>
      </c>
      <c r="Q7" s="96" t="s">
        <v>9</v>
      </c>
    </row>
    <row r="8" spans="1:21" ht="14.25" x14ac:dyDescent="0.15">
      <c r="A8" s="12" t="s">
        <v>17</v>
      </c>
      <c r="O8" s="90"/>
      <c r="Q8" s="78"/>
    </row>
    <row r="9" spans="1:21" x14ac:dyDescent="0.15">
      <c r="B9" t="s">
        <v>82</v>
      </c>
      <c r="C9" t="s">
        <v>10</v>
      </c>
      <c r="E9" s="8">
        <f>SUMIF(Income!C7:C74,"HH",Income!E7:E74)</f>
        <v>3308.25</v>
      </c>
      <c r="H9" s="8">
        <f>SUMIF(Income!$C$7:$C$74,"HH",Income!$G$7:$G$74)</f>
        <v>0</v>
      </c>
      <c r="I9" s="8"/>
      <c r="J9" s="8">
        <v>0</v>
      </c>
      <c r="L9" s="9">
        <f>E9+H9+J9</f>
        <v>3308.25</v>
      </c>
      <c r="M9" s="45"/>
      <c r="N9" s="123">
        <v>4088</v>
      </c>
      <c r="O9" s="92">
        <v>9211.08</v>
      </c>
      <c r="P9" s="101">
        <v>4752</v>
      </c>
      <c r="Q9" s="105">
        <v>6594.5</v>
      </c>
      <c r="R9" s="37"/>
    </row>
    <row r="10" spans="1:21" x14ac:dyDescent="0.15">
      <c r="B10" t="s">
        <v>60</v>
      </c>
      <c r="C10" t="s">
        <v>11</v>
      </c>
      <c r="E10" s="8">
        <f>SUMIF(Income!$C$7:$C$74,"FR",Income!$E$7:$E$74)</f>
        <v>354</v>
      </c>
      <c r="H10" s="8">
        <f>SUMIF(Income!$C$7:$C$74,"FR",Income!$G$7:$G$74)</f>
        <v>0</v>
      </c>
      <c r="I10" s="8"/>
      <c r="J10" s="8">
        <f>SUMIF(Income!$C$7:$C$74,"FR",Income!$I$7:$I$74)</f>
        <v>0</v>
      </c>
      <c r="L10" s="9">
        <f t="shared" ref="L10:L16" si="0">E10+H10+J10</f>
        <v>354</v>
      </c>
      <c r="N10" s="123">
        <v>1457.9</v>
      </c>
      <c r="O10" s="93">
        <v>1923.62</v>
      </c>
      <c r="P10" s="102">
        <v>1349.4</v>
      </c>
      <c r="Q10" s="105">
        <v>398.65</v>
      </c>
      <c r="R10" s="37"/>
    </row>
    <row r="11" spans="1:21" x14ac:dyDescent="0.15">
      <c r="B11" s="19" t="s">
        <v>31</v>
      </c>
      <c r="C11" t="s">
        <v>70</v>
      </c>
      <c r="E11" s="8">
        <f>SUMIF(Income!$C$7:$C$74,"2C",Income!$E$7:$E$74)</f>
        <v>2001.33</v>
      </c>
      <c r="H11" s="8">
        <f>SUMIF(Income!$C$7:$C$74,"2C",Income!$G$7:$G$74)</f>
        <v>0</v>
      </c>
      <c r="I11" s="8"/>
      <c r="J11" s="8">
        <v>0</v>
      </c>
      <c r="L11" s="9">
        <f t="shared" si="0"/>
        <v>2001.33</v>
      </c>
      <c r="N11" s="123"/>
      <c r="O11" s="93">
        <v>710</v>
      </c>
      <c r="P11" s="102">
        <v>1150</v>
      </c>
      <c r="Q11" s="105">
        <v>750</v>
      </c>
      <c r="R11" s="37"/>
    </row>
    <row r="12" spans="1:21" x14ac:dyDescent="0.15">
      <c r="B12" t="s">
        <v>19</v>
      </c>
      <c r="C12" t="s">
        <v>71</v>
      </c>
      <c r="E12" s="8">
        <f>SUMIF(Income!$C$7:$C$74,"BB",Income!$E$7:$E$74)</f>
        <v>294.87</v>
      </c>
      <c r="H12" s="8">
        <f>SUMIF(Income!$C$7:$C$74,"BB",Income!$G$7:$G$74)</f>
        <v>0</v>
      </c>
      <c r="I12" s="8"/>
      <c r="J12" s="8">
        <v>0</v>
      </c>
      <c r="L12" s="9">
        <f t="shared" si="0"/>
        <v>294.87</v>
      </c>
      <c r="N12" s="123"/>
      <c r="O12" s="93">
        <v>238.91</v>
      </c>
      <c r="P12" s="102">
        <v>403.52</v>
      </c>
      <c r="Q12" s="105">
        <v>615.98</v>
      </c>
      <c r="R12" s="37"/>
    </row>
    <row r="13" spans="1:21" x14ac:dyDescent="0.15">
      <c r="B13" t="s">
        <v>22</v>
      </c>
      <c r="C13" t="s">
        <v>57</v>
      </c>
      <c r="E13" s="8">
        <f>SUMIF(Income!$C$7:$C$74,"BI",Income!$E$7:$E$74)</f>
        <v>0</v>
      </c>
      <c r="H13" s="8">
        <f>SUMIF(Income!$C$7:$C$74,"BI",Income!$G$7:$G$74)</f>
        <v>0</v>
      </c>
      <c r="I13" s="8"/>
      <c r="J13" s="8">
        <v>0</v>
      </c>
      <c r="L13" s="9">
        <f t="shared" si="0"/>
        <v>0</v>
      </c>
      <c r="N13" s="123"/>
      <c r="O13" s="93"/>
      <c r="P13" s="102"/>
      <c r="Q13" s="106"/>
      <c r="R13" s="37"/>
    </row>
    <row r="14" spans="1:21" x14ac:dyDescent="0.15">
      <c r="B14" t="s">
        <v>18</v>
      </c>
      <c r="C14" t="s">
        <v>76</v>
      </c>
      <c r="E14" s="8">
        <f>SUMIF(Income!$C$7:$C$74,"CW",Income!$E$7:$E$74)</f>
        <v>115.61</v>
      </c>
      <c r="H14" s="8">
        <f>SUMIF(Income!$C$7:$C$74,"CW",Income!$G$7:$G$74)</f>
        <v>0</v>
      </c>
      <c r="I14" s="8"/>
      <c r="J14" s="8">
        <v>0</v>
      </c>
      <c r="L14" s="9">
        <f t="shared" si="0"/>
        <v>115.61</v>
      </c>
      <c r="N14" s="123"/>
      <c r="O14" s="93">
        <v>121.88</v>
      </c>
      <c r="P14" s="102">
        <v>265.92</v>
      </c>
      <c r="Q14" s="106">
        <v>167.17</v>
      </c>
      <c r="R14" s="81"/>
    </row>
    <row r="15" spans="1:21" x14ac:dyDescent="0.15">
      <c r="B15" t="s">
        <v>50</v>
      </c>
      <c r="C15" t="s">
        <v>77</v>
      </c>
      <c r="E15" s="8">
        <f>SUMIF(Income!$C$7:$C$74,"G",Income!$E$7:$E$74)</f>
        <v>17822.95</v>
      </c>
      <c r="H15" s="8">
        <f>SUMIF(Income!$C$7:$C$74,"G",Income!$G$7:$G$74)</f>
        <v>0</v>
      </c>
      <c r="I15" s="8"/>
      <c r="J15" s="8">
        <f>SUMIF(Income!$C$7:$C$74,"G",Income!$I$7:$I$74)</f>
        <v>0</v>
      </c>
      <c r="L15" s="9">
        <f t="shared" si="0"/>
        <v>17822.95</v>
      </c>
      <c r="N15" s="123">
        <v>11901.07</v>
      </c>
      <c r="O15" s="93"/>
      <c r="P15" s="102"/>
      <c r="Q15" s="105"/>
      <c r="R15" s="37"/>
      <c r="U15" s="52"/>
    </row>
    <row r="16" spans="1:21" x14ac:dyDescent="0.15">
      <c r="B16" t="s">
        <v>21</v>
      </c>
      <c r="C16" t="s">
        <v>75</v>
      </c>
      <c r="E16" s="8">
        <f>SUMIF(Income!$C$7:$C$74,"M",Income!$E$7:$E$74)</f>
        <v>41.04</v>
      </c>
      <c r="H16" s="8">
        <f>SUMIF(Income!$C$7:$C$74,"M",Income!$G$7:$G$74)</f>
        <v>0</v>
      </c>
      <c r="I16" s="8"/>
      <c r="J16" s="8">
        <v>0</v>
      </c>
      <c r="L16" s="9">
        <f t="shared" si="0"/>
        <v>41.04</v>
      </c>
      <c r="N16" s="123">
        <v>706.37</v>
      </c>
      <c r="O16" s="93">
        <v>175</v>
      </c>
      <c r="P16" s="102">
        <v>93</v>
      </c>
      <c r="Q16" s="105"/>
      <c r="R16" s="38"/>
    </row>
    <row r="17" spans="1:19" x14ac:dyDescent="0.15">
      <c r="E17" s="10"/>
      <c r="H17" s="13"/>
      <c r="I17" s="42"/>
      <c r="J17" s="13"/>
      <c r="L17" s="11"/>
      <c r="M17" t="s">
        <v>78</v>
      </c>
      <c r="O17" s="93"/>
      <c r="P17" s="102"/>
      <c r="Q17" s="107"/>
      <c r="R17" s="39"/>
    </row>
    <row r="18" spans="1:19" x14ac:dyDescent="0.15">
      <c r="B18" t="s">
        <v>7</v>
      </c>
      <c r="E18" s="8">
        <f>SUM(E9:E17)</f>
        <v>23938.050000000003</v>
      </c>
      <c r="H18" s="8">
        <f>SUM(H9:H17)</f>
        <v>0</v>
      </c>
      <c r="I18" s="8"/>
      <c r="J18" s="8">
        <f>SUM(J9:J17)</f>
        <v>0</v>
      </c>
      <c r="L18" s="9">
        <f>SUM(L9:L17)</f>
        <v>23938.050000000003</v>
      </c>
      <c r="N18" s="124">
        <f>SUM(N9:N17)</f>
        <v>18153.34</v>
      </c>
      <c r="O18" s="94">
        <f>SUM(O9:O17)</f>
        <v>12380.49</v>
      </c>
      <c r="P18" s="103">
        <f>SUM(P9:P17)</f>
        <v>8013.84</v>
      </c>
      <c r="Q18" s="108">
        <f>SUM(Q9:Q17)</f>
        <v>8526.2999999999993</v>
      </c>
      <c r="R18" s="38"/>
    </row>
    <row r="19" spans="1:19" x14ac:dyDescent="0.15">
      <c r="E19" s="8"/>
      <c r="O19" s="93"/>
      <c r="P19" s="104"/>
      <c r="Q19" s="109"/>
      <c r="R19" s="39"/>
    </row>
    <row r="20" spans="1:19" ht="6.75" customHeight="1" x14ac:dyDescent="0.15">
      <c r="E20" s="8"/>
      <c r="O20" s="93"/>
      <c r="P20" s="102"/>
      <c r="Q20" s="109"/>
      <c r="R20" s="39"/>
    </row>
    <row r="21" spans="1:19" ht="14.25" x14ac:dyDescent="0.15">
      <c r="A21" s="12" t="s">
        <v>15</v>
      </c>
      <c r="E21" s="8"/>
      <c r="O21" s="93"/>
      <c r="P21" s="102"/>
      <c r="Q21" s="109"/>
      <c r="R21" s="39"/>
    </row>
    <row r="22" spans="1:19" x14ac:dyDescent="0.15">
      <c r="B22" t="s">
        <v>32</v>
      </c>
      <c r="C22" t="s">
        <v>48</v>
      </c>
      <c r="E22" s="8">
        <f>SUMIF(Expenditure!$D$8:$D$119,"U",Expenditure!$E$8:$E$119)</f>
        <v>1136.03</v>
      </c>
      <c r="H22" s="8">
        <f>SUMIF(Expenditure!$D$8:$D$25,"U",Expenditure!F$8:F$25)</f>
        <v>0</v>
      </c>
      <c r="I22" s="8"/>
      <c r="J22" s="8">
        <v>0</v>
      </c>
      <c r="L22" s="9">
        <f>E22+H22+J22</f>
        <v>1136.03</v>
      </c>
      <c r="N22" s="123">
        <v>2460.1</v>
      </c>
      <c r="O22" s="93">
        <v>3424.57</v>
      </c>
      <c r="P22" s="102">
        <v>2509.75</v>
      </c>
      <c r="Q22" s="110">
        <v>2148.09</v>
      </c>
      <c r="R22" s="37"/>
      <c r="S22" s="9"/>
    </row>
    <row r="23" spans="1:19" x14ac:dyDescent="0.15">
      <c r="B23" t="s">
        <v>23</v>
      </c>
      <c r="C23" t="s">
        <v>73</v>
      </c>
      <c r="E23" s="8">
        <f>SUMIF(Expenditure!$D$8:$D$119,"IN",Expenditure!$E$8:$E$119)</f>
        <v>1557.34</v>
      </c>
      <c r="H23" s="8">
        <f>SUMIF(Expenditure!$D$8:$D$25,"IN",Expenditure!F$8:F$25)</f>
        <v>0</v>
      </c>
      <c r="I23" s="8"/>
      <c r="J23" s="8">
        <v>0</v>
      </c>
      <c r="L23" s="9">
        <f t="shared" ref="L23:L30" si="1">E23+H23+J23</f>
        <v>1557.34</v>
      </c>
      <c r="N23" s="123">
        <v>1524.86</v>
      </c>
      <c r="O23" s="93">
        <v>1524.02</v>
      </c>
      <c r="P23" s="102">
        <v>909.98</v>
      </c>
      <c r="Q23" s="110">
        <v>878.23</v>
      </c>
      <c r="R23" s="37"/>
      <c r="S23" s="9"/>
    </row>
    <row r="24" spans="1:19" x14ac:dyDescent="0.15">
      <c r="B24" t="s">
        <v>52</v>
      </c>
      <c r="C24" t="s">
        <v>74</v>
      </c>
      <c r="E24" s="8">
        <f>SUMIF(Expenditure!$D$8:$D$119,"GC",Expenditure!$E$8:$E$119)</f>
        <v>72</v>
      </c>
      <c r="H24" s="8">
        <f>SUMIF(Expenditure!$D$8:$D$25,"GC",Expenditure!F$8:F$25)</f>
        <v>0</v>
      </c>
      <c r="I24" s="8"/>
      <c r="J24" s="8">
        <v>0</v>
      </c>
      <c r="L24" s="9">
        <f t="shared" si="1"/>
        <v>72</v>
      </c>
      <c r="N24" s="123" t="s">
        <v>100</v>
      </c>
      <c r="O24" s="93">
        <v>96</v>
      </c>
      <c r="P24" s="102"/>
      <c r="Q24" s="111"/>
      <c r="R24" s="37"/>
      <c r="S24" s="9"/>
    </row>
    <row r="25" spans="1:19" x14ac:dyDescent="0.15">
      <c r="B25" t="s">
        <v>67</v>
      </c>
      <c r="C25" t="s">
        <v>72</v>
      </c>
      <c r="E25" s="8">
        <f>SUMIF(Expenditure!$D$8:$D$119,"I",Expenditure!$E$8:$E$119)</f>
        <v>123.66</v>
      </c>
      <c r="H25" s="8"/>
      <c r="I25" s="8"/>
      <c r="J25" s="8">
        <v>0</v>
      </c>
      <c r="L25" s="9">
        <f t="shared" si="1"/>
        <v>123.66</v>
      </c>
      <c r="N25" s="123">
        <v>294.27999999999997</v>
      </c>
      <c r="O25" s="93">
        <v>146.16</v>
      </c>
      <c r="P25" s="102">
        <v>107.16</v>
      </c>
      <c r="Q25" s="110">
        <v>186.96</v>
      </c>
      <c r="R25" s="37"/>
      <c r="S25" s="9"/>
    </row>
    <row r="26" spans="1:19" x14ac:dyDescent="0.15">
      <c r="B26" s="36" t="s">
        <v>63</v>
      </c>
      <c r="C26" t="s">
        <v>58</v>
      </c>
      <c r="E26" s="8">
        <f>SUMIF(Expenditure!$D$8:$D$119,"R",Expenditure!$E$8:$E$119)</f>
        <v>9513.1</v>
      </c>
      <c r="H26" s="8"/>
      <c r="I26" s="8"/>
      <c r="J26" s="8">
        <f>SUMIF(Expenditure!$D$8:$D$25,"R",Expenditure!H$8:H$25)</f>
        <v>0</v>
      </c>
      <c r="L26" s="9">
        <f t="shared" si="1"/>
        <v>9513.1</v>
      </c>
      <c r="N26" s="123">
        <v>4107.3900000000003</v>
      </c>
      <c r="O26" s="93">
        <v>10699.87</v>
      </c>
      <c r="P26" s="102">
        <v>2333.25</v>
      </c>
      <c r="Q26" s="110">
        <v>7041.78</v>
      </c>
      <c r="R26" s="37"/>
      <c r="S26" s="9"/>
    </row>
    <row r="27" spans="1:19" x14ac:dyDescent="0.15">
      <c r="B27" t="s">
        <v>24</v>
      </c>
      <c r="C27" t="s">
        <v>68</v>
      </c>
      <c r="E27" s="8">
        <f>SUMIF(Expenditure!$D$8:$D$119,"S",Expenditure!$E$8:$E$119)</f>
        <v>491.62000000000006</v>
      </c>
      <c r="H27" s="8">
        <f>SUMIF(Expenditure!$D$8:$D$25,"GC",Expenditure!F$8:F$25)</f>
        <v>0</v>
      </c>
      <c r="I27" s="8"/>
      <c r="J27" s="8">
        <v>0</v>
      </c>
      <c r="L27" s="9">
        <f t="shared" si="1"/>
        <v>491.62000000000006</v>
      </c>
      <c r="N27" s="123">
        <v>526.73</v>
      </c>
      <c r="O27" s="93">
        <v>427.94</v>
      </c>
      <c r="P27" s="102">
        <v>263.06</v>
      </c>
      <c r="Q27" s="110">
        <v>213.55</v>
      </c>
      <c r="R27" s="37"/>
      <c r="S27" s="9"/>
    </row>
    <row r="28" spans="1:19" x14ac:dyDescent="0.15">
      <c r="B28" t="s">
        <v>61</v>
      </c>
      <c r="C28" t="s">
        <v>11</v>
      </c>
      <c r="E28" s="8">
        <f>SUMIF(Expenditure!$D$8:$D$119,"FR",Expenditure!$E$8:$E$119)</f>
        <v>1145.8</v>
      </c>
      <c r="H28" s="8">
        <f>SUMIF(Expenditure!$D$8:$D$25,"FR",Expenditure!F$8:F$25)</f>
        <v>0</v>
      </c>
      <c r="I28" s="8"/>
      <c r="J28" s="8">
        <v>0</v>
      </c>
      <c r="L28" s="9">
        <f t="shared" si="1"/>
        <v>1145.8</v>
      </c>
      <c r="N28" s="123">
        <v>678.78</v>
      </c>
      <c r="O28" s="93">
        <v>1063.67</v>
      </c>
      <c r="P28" s="102">
        <v>835.93</v>
      </c>
      <c r="Q28" s="112" t="s">
        <v>79</v>
      </c>
      <c r="R28" s="37"/>
      <c r="S28" s="9"/>
    </row>
    <row r="29" spans="1:19" x14ac:dyDescent="0.15">
      <c r="B29" t="s">
        <v>34</v>
      </c>
      <c r="C29" t="s">
        <v>56</v>
      </c>
      <c r="E29" s="8">
        <f>SUMIF(Expenditure!$D$8:$D$119,"RS",Expenditure!$E$8:$E$119)</f>
        <v>163.79999999999998</v>
      </c>
      <c r="H29" s="8">
        <f>SUMIF(Expenditure!$D$8:$D$25,"RS",Expenditure!F$8:F$25)</f>
        <v>0</v>
      </c>
      <c r="I29" s="8"/>
      <c r="J29" s="8">
        <v>0</v>
      </c>
      <c r="L29" s="9">
        <f t="shared" si="1"/>
        <v>163.79999999999998</v>
      </c>
      <c r="N29" s="123">
        <v>242.96</v>
      </c>
      <c r="O29" s="93">
        <v>192.59</v>
      </c>
      <c r="P29" s="102">
        <v>240.27</v>
      </c>
      <c r="Q29" s="110">
        <v>401.28</v>
      </c>
      <c r="R29" s="37"/>
      <c r="S29" s="9"/>
    </row>
    <row r="30" spans="1:19" x14ac:dyDescent="0.15">
      <c r="B30" t="s">
        <v>25</v>
      </c>
      <c r="C30" t="s">
        <v>75</v>
      </c>
      <c r="E30" s="8">
        <f>SUMIF(Expenditure!$D$8:$D$119,"M",Expenditure!$E$8:$E$119)</f>
        <v>361.4</v>
      </c>
      <c r="H30" s="8">
        <f>SUMIF(Expenditure!$D$8:$D$25,"M",Expenditure!F$8:F$25)</f>
        <v>0</v>
      </c>
      <c r="I30" s="8"/>
      <c r="J30" s="8">
        <v>0</v>
      </c>
      <c r="L30" s="9">
        <f t="shared" si="1"/>
        <v>361.4</v>
      </c>
      <c r="N30" s="123">
        <v>415.01</v>
      </c>
      <c r="O30" s="93">
        <v>3017.55</v>
      </c>
      <c r="P30" s="102">
        <v>272.82</v>
      </c>
      <c r="Q30" s="113">
        <v>366.69</v>
      </c>
      <c r="R30" s="37"/>
      <c r="S30" s="9"/>
    </row>
    <row r="31" spans="1:19" x14ac:dyDescent="0.15">
      <c r="E31" s="8"/>
      <c r="L31" s="9"/>
      <c r="O31" s="93"/>
      <c r="P31" s="102"/>
      <c r="Q31" s="107"/>
    </row>
    <row r="32" spans="1:19" x14ac:dyDescent="0.15">
      <c r="E32" s="13"/>
      <c r="H32" s="13"/>
      <c r="I32" s="42"/>
      <c r="J32" s="13"/>
      <c r="L32" s="11"/>
      <c r="O32" s="93"/>
      <c r="P32" s="102"/>
      <c r="Q32" s="107"/>
      <c r="R32" s="33"/>
    </row>
    <row r="33" spans="1:19" x14ac:dyDescent="0.15">
      <c r="B33" t="s">
        <v>13</v>
      </c>
      <c r="E33" s="9">
        <f>SUM(E22:E32)</f>
        <v>14564.75</v>
      </c>
      <c r="H33" s="9">
        <f>SUM(H25:H32)</f>
        <v>0</v>
      </c>
      <c r="I33" s="9"/>
      <c r="J33" s="9">
        <f>SUM(J22:J32)</f>
        <v>0</v>
      </c>
      <c r="L33" s="9">
        <f>SUM(L22:L32)</f>
        <v>14564.75</v>
      </c>
      <c r="N33" s="124">
        <f>SUM(N22:N32)</f>
        <v>10250.11</v>
      </c>
      <c r="O33" s="94">
        <f>SUM(O22:O32)</f>
        <v>20592.370000000003</v>
      </c>
      <c r="P33" s="103">
        <f>SUM(P22:P32)</f>
        <v>7472.22</v>
      </c>
      <c r="Q33" s="108">
        <f>SUM(Q22:Q32)</f>
        <v>11236.58</v>
      </c>
      <c r="R33" s="33"/>
    </row>
    <row r="34" spans="1:19" x14ac:dyDescent="0.15">
      <c r="O34" s="88"/>
      <c r="Q34" s="98"/>
    </row>
    <row r="35" spans="1:19" x14ac:dyDescent="0.15">
      <c r="A35" t="s">
        <v>26</v>
      </c>
      <c r="E35" s="9"/>
      <c r="H35" s="9"/>
      <c r="I35" s="9"/>
      <c r="J35" s="9"/>
      <c r="L35" s="9">
        <f>L18-L33</f>
        <v>9373.3000000000029</v>
      </c>
      <c r="Q35" s="99"/>
      <c r="R35" s="33"/>
    </row>
    <row r="36" spans="1:19" ht="9.75" customHeight="1" x14ac:dyDescent="0.15">
      <c r="Q36" s="98"/>
    </row>
    <row r="37" spans="1:19" x14ac:dyDescent="0.15">
      <c r="A37" s="48" t="s">
        <v>177</v>
      </c>
      <c r="E37" s="46"/>
      <c r="F37" s="36"/>
      <c r="G37" s="36"/>
      <c r="H37" s="46"/>
      <c r="I37" s="46"/>
      <c r="J37" s="46"/>
      <c r="K37" s="36"/>
      <c r="L37" s="44">
        <v>13666.99</v>
      </c>
      <c r="Q37" s="76"/>
      <c r="R37"/>
    </row>
    <row r="38" spans="1:19" ht="10.5" customHeight="1" thickBot="1" x14ac:dyDescent="0.2">
      <c r="Q38" s="97"/>
    </row>
    <row r="39" spans="1:19" ht="13.5" thickBot="1" x14ac:dyDescent="0.2">
      <c r="A39" s="48"/>
      <c r="B39" s="82"/>
      <c r="E39" s="14">
        <f>SUM(L39-J39-H39)</f>
        <v>23040.29</v>
      </c>
      <c r="H39" s="14"/>
      <c r="I39" s="43"/>
      <c r="J39" s="14"/>
      <c r="L39" s="16">
        <f>SUM(L35:L37)</f>
        <v>23040.29</v>
      </c>
      <c r="Q39" s="99"/>
    </row>
    <row r="41" spans="1:19" ht="13.5" x14ac:dyDescent="0.15">
      <c r="A41" s="21" t="s">
        <v>27</v>
      </c>
    </row>
    <row r="42" spans="1:19" ht="6" customHeight="1" thickBot="1" x14ac:dyDescent="0.2"/>
    <row r="43" spans="1:19" ht="14.25" thickBot="1" x14ac:dyDescent="0.2">
      <c r="A43" t="s">
        <v>28</v>
      </c>
      <c r="E43" s="16">
        <f>L39</f>
        <v>23040.29</v>
      </c>
      <c r="H43" s="29"/>
      <c r="I43" s="29"/>
      <c r="J43" s="29"/>
    </row>
    <row r="44" spans="1:19" ht="12.75" customHeight="1" x14ac:dyDescent="0.15">
      <c r="A44" s="15" t="s">
        <v>29</v>
      </c>
      <c r="E44" s="6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</row>
    <row r="45" spans="1:19" ht="13.5" thickBot="1" x14ac:dyDescent="0.2">
      <c r="A45" s="15" t="s">
        <v>33</v>
      </c>
      <c r="E45" s="47">
        <v>0</v>
      </c>
      <c r="F45" s="19"/>
      <c r="G45" s="19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</row>
    <row r="46" spans="1:19" ht="13.5" thickBot="1" x14ac:dyDescent="0.2">
      <c r="E46" s="30">
        <f>E43</f>
        <v>23040.29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9" x14ac:dyDescent="0.15"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</row>
    <row r="48" spans="1:19" x14ac:dyDescent="0.15">
      <c r="A48" s="19"/>
      <c r="E48" t="s">
        <v>86</v>
      </c>
      <c r="I48" s="28"/>
      <c r="R48"/>
    </row>
    <row r="49" spans="1:18" ht="13.5" customHeight="1" x14ac:dyDescent="0.15">
      <c r="A49" s="19"/>
      <c r="E49" t="s">
        <v>87</v>
      </c>
      <c r="I49" s="28"/>
      <c r="R49"/>
    </row>
    <row r="50" spans="1:18" x14ac:dyDescent="0.15">
      <c r="I50" s="28"/>
      <c r="R50"/>
    </row>
    <row r="51" spans="1:18" ht="11.25" customHeight="1" x14ac:dyDescent="0.15">
      <c r="B51" s="40"/>
      <c r="E51" s="9" t="s">
        <v>6</v>
      </c>
      <c r="F51" s="9"/>
      <c r="G51" s="9"/>
    </row>
    <row r="52" spans="1:18" x14ac:dyDescent="0.15">
      <c r="B52" s="36"/>
      <c r="E52" s="8"/>
    </row>
    <row r="53" spans="1:18" x14ac:dyDescent="0.15">
      <c r="E53" s="8"/>
    </row>
  </sheetData>
  <mergeCells count="3">
    <mergeCell ref="H44:S47"/>
    <mergeCell ref="H5:J5"/>
    <mergeCell ref="B1:M1"/>
  </mergeCells>
  <phoneticPr fontId="0" type="noConversion"/>
  <conditionalFormatting sqref="R31:R33">
    <cfRule type="cellIs" dxfId="3" priority="8" stopIfTrue="1" operator="lessThan">
      <formula>0</formula>
    </cfRule>
    <cfRule type="cellIs" dxfId="2" priority="9" stopIfTrue="1" operator="greaterThan">
      <formula>0</formula>
    </cfRule>
  </conditionalFormatting>
  <conditionalFormatting sqref="H46:J46">
    <cfRule type="cellIs" dxfId="1" priority="7" stopIfTrue="1" operator="notEqual">
      <formula>0</formula>
    </cfRule>
  </conditionalFormatting>
  <conditionalFormatting sqref="E45">
    <cfRule type="cellIs" dxfId="0" priority="1" operator="lessThan">
      <formula>0</formula>
    </cfRule>
  </conditionalFormatting>
  <printOptions horizontalCentered="1" verticalCentered="1"/>
  <pageMargins left="0.51" right="0.39000000000000007" top="0.39000000000000007" bottom="0.43000000000000005" header="0.35000000000000003" footer="0.35000000000000003"/>
  <pageSetup paperSize="9" scale="73" orientation="landscape" horizontalDpi="4294967293" verticalDpi="4294967293"/>
  <headerFooter alignWithMargins="0">
    <oddFooter>&amp;C&amp;K000000Prepared by Dave Webb 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31"/>
  <sheetViews>
    <sheetView topLeftCell="A36" workbookViewId="0">
      <selection activeCell="C31" sqref="C31"/>
    </sheetView>
  </sheetViews>
  <sheetFormatPr defaultColWidth="8.76171875" defaultRowHeight="13.5" x14ac:dyDescent="0.15"/>
  <cols>
    <col min="1" max="1" width="10.3828125" style="22" customWidth="1"/>
    <col min="2" max="2" width="8.76171875" style="22"/>
    <col min="3" max="3" width="11.4609375" style="22" bestFit="1" customWidth="1"/>
    <col min="4" max="4" width="12.13671875" style="22" bestFit="1" customWidth="1"/>
    <col min="5" max="16384" width="8.76171875" style="22"/>
  </cols>
  <sheetData>
    <row r="1" spans="1:4" x14ac:dyDescent="0.15">
      <c r="A1" s="22" t="s">
        <v>44</v>
      </c>
    </row>
    <row r="3" spans="1:4" x14ac:dyDescent="0.15">
      <c r="A3" s="22" t="s">
        <v>40</v>
      </c>
    </row>
    <row r="5" spans="1:4" x14ac:dyDescent="0.15">
      <c r="A5" s="22" t="s">
        <v>41</v>
      </c>
      <c r="C5" s="22">
        <v>200</v>
      </c>
    </row>
    <row r="6" spans="1:4" x14ac:dyDescent="0.15">
      <c r="A6" s="22" t="s">
        <v>39</v>
      </c>
      <c r="C6" s="23">
        <f>0.25*52*C5</f>
        <v>2600</v>
      </c>
    </row>
    <row r="8" spans="1:4" x14ac:dyDescent="0.15">
      <c r="A8" s="22" t="s">
        <v>35</v>
      </c>
      <c r="C8" s="22" t="s">
        <v>37</v>
      </c>
    </row>
    <row r="9" spans="1:4" x14ac:dyDescent="0.15">
      <c r="A9" s="22" t="s">
        <v>36</v>
      </c>
    </row>
    <row r="10" spans="1:4" x14ac:dyDescent="0.15">
      <c r="A10" s="22">
        <v>5</v>
      </c>
      <c r="C10" s="23">
        <f>52*A10</f>
        <v>260</v>
      </c>
      <c r="D10" s="23"/>
    </row>
    <row r="11" spans="1:4" x14ac:dyDescent="0.15">
      <c r="A11" s="22">
        <v>10</v>
      </c>
      <c r="C11" s="23">
        <f>52*A11</f>
        <v>520</v>
      </c>
      <c r="D11" s="23"/>
    </row>
    <row r="12" spans="1:4" x14ac:dyDescent="0.15">
      <c r="C12" s="23"/>
      <c r="D12" s="23"/>
    </row>
    <row r="13" spans="1:4" x14ac:dyDescent="0.15">
      <c r="A13" s="25" t="s">
        <v>43</v>
      </c>
      <c r="C13" s="23"/>
    </row>
    <row r="14" spans="1:4" x14ac:dyDescent="0.15">
      <c r="A14" s="22">
        <v>50</v>
      </c>
      <c r="C14" s="23">
        <f>52*$A14/20</f>
        <v>130</v>
      </c>
      <c r="D14" s="23"/>
    </row>
    <row r="15" spans="1:4" x14ac:dyDescent="0.15">
      <c r="A15" s="22">
        <v>100</v>
      </c>
      <c r="C15" s="23">
        <f>52*$A15/20</f>
        <v>260</v>
      </c>
      <c r="D15" s="23"/>
    </row>
    <row r="16" spans="1:4" x14ac:dyDescent="0.15">
      <c r="A16" s="22">
        <v>150</v>
      </c>
      <c r="C16" s="23">
        <f>52*$A16/20</f>
        <v>390</v>
      </c>
      <c r="D16" s="23"/>
    </row>
    <row r="17" spans="1:4" x14ac:dyDescent="0.15">
      <c r="C17" s="23"/>
      <c r="D17" s="23"/>
    </row>
    <row r="18" spans="1:4" x14ac:dyDescent="0.15">
      <c r="A18" s="22" t="s">
        <v>38</v>
      </c>
      <c r="C18" s="24">
        <f>SUM(C10:C17)</f>
        <v>1560</v>
      </c>
      <c r="D18" s="26"/>
    </row>
    <row r="19" spans="1:4" x14ac:dyDescent="0.15">
      <c r="C19" s="23"/>
      <c r="D19" s="23"/>
    </row>
    <row r="20" spans="1:4" x14ac:dyDescent="0.15">
      <c r="A20" s="22" t="s">
        <v>42</v>
      </c>
      <c r="C20" s="24">
        <f>C6-C18</f>
        <v>1040</v>
      </c>
      <c r="D20" s="26"/>
    </row>
    <row r="21" spans="1:4" x14ac:dyDescent="0.15">
      <c r="D21" s="34" t="s">
        <v>55</v>
      </c>
    </row>
    <row r="22" spans="1:4" x14ac:dyDescent="0.15">
      <c r="A22" s="22" t="s">
        <v>46</v>
      </c>
      <c r="C22" s="23">
        <v>900</v>
      </c>
      <c r="D22" s="35">
        <v>900</v>
      </c>
    </row>
    <row r="23" spans="1:4" x14ac:dyDescent="0.15">
      <c r="A23" s="22" t="s">
        <v>45</v>
      </c>
      <c r="C23" s="23">
        <v>1084</v>
      </c>
      <c r="D23" s="35">
        <f>(C23+C22)/2</f>
        <v>992</v>
      </c>
    </row>
    <row r="24" spans="1:4" x14ac:dyDescent="0.15">
      <c r="A24" s="22" t="s">
        <v>47</v>
      </c>
      <c r="C24" s="23">
        <v>600</v>
      </c>
      <c r="D24" s="35">
        <f>(C24+C23+C22)/3</f>
        <v>861.33333333333337</v>
      </c>
    </row>
    <row r="25" spans="1:4" x14ac:dyDescent="0.15">
      <c r="A25" s="22" t="s">
        <v>49</v>
      </c>
      <c r="C25" s="23">
        <v>1200</v>
      </c>
      <c r="D25" s="35">
        <f>(C25+C24+C23+C22)/4</f>
        <v>946</v>
      </c>
    </row>
    <row r="26" spans="1:4" x14ac:dyDescent="0.15">
      <c r="A26" s="22" t="s">
        <v>51</v>
      </c>
      <c r="C26" s="23">
        <f>600+800</f>
        <v>1400</v>
      </c>
      <c r="D26" s="35">
        <f>(C26+C25+C24+C23+C22)/5</f>
        <v>1036.8</v>
      </c>
    </row>
    <row r="27" spans="1:4" x14ac:dyDescent="0.15">
      <c r="A27" s="22" t="s">
        <v>54</v>
      </c>
      <c r="C27" s="23">
        <v>900</v>
      </c>
      <c r="D27" s="35">
        <f>(C27+C26+C25+C24+C23+C22)/6</f>
        <v>1014</v>
      </c>
    </row>
    <row r="28" spans="1:4" x14ac:dyDescent="0.15">
      <c r="A28" s="22" t="s">
        <v>59</v>
      </c>
      <c r="C28" s="23">
        <f>400+700</f>
        <v>1100</v>
      </c>
      <c r="D28" s="35">
        <f>(C28+C27+C26+C25+C24+C23+C22)/7</f>
        <v>1026.2857142857142</v>
      </c>
    </row>
    <row r="29" spans="1:4" x14ac:dyDescent="0.15">
      <c r="A29" s="22" t="s">
        <v>62</v>
      </c>
      <c r="C29" s="23">
        <v>1000</v>
      </c>
      <c r="D29" s="35">
        <f>(C29+C28+C27+C26+C25+C24+C23+C22)/8</f>
        <v>1023</v>
      </c>
    </row>
    <row r="30" spans="1:4" x14ac:dyDescent="0.15">
      <c r="A30" s="22" t="s">
        <v>66</v>
      </c>
      <c r="C30" s="23">
        <v>600</v>
      </c>
      <c r="D30" s="35">
        <f>(C30+C29+C28+C27+C26+C25+C24+C23+C22)/9</f>
        <v>976</v>
      </c>
    </row>
    <row r="31" spans="1:4" x14ac:dyDescent="0.15">
      <c r="A31" s="22" t="s">
        <v>69</v>
      </c>
      <c r="C31" s="23">
        <v>0</v>
      </c>
      <c r="D31" s="35">
        <f>(C31+C30+C29+C28+C27+C26+C25+C24+C23+C22)/10</f>
        <v>878.4</v>
      </c>
    </row>
  </sheetData>
  <phoneticPr fontId="0" type="noConversion"/>
  <pageMargins left="0.75" right="0.75" top="1" bottom="1" header="0.5" footer="0.5"/>
  <pageSetup paperSize="9" orientation="landscape" horizontalDpi="4294967293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76171875" defaultRowHeight="12.75" x14ac:dyDescent="0.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Income</vt:lpstr>
      <vt:lpstr>Expenditure</vt:lpstr>
      <vt:lpstr>Summary</vt:lpstr>
      <vt:lpstr>200club</vt:lpstr>
      <vt:lpstr>Sheet1</vt:lpstr>
      <vt:lpstr>Expenditure!Print_Area</vt:lpstr>
      <vt:lpstr>Income!Print_Area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Peacock</dc:creator>
  <cp:lastModifiedBy>DAVE</cp:lastModifiedBy>
  <cp:lastPrinted>2018-11-05T12:21:13Z</cp:lastPrinted>
  <dcterms:created xsi:type="dcterms:W3CDTF">2006-10-31T14:20:13Z</dcterms:created>
  <dcterms:modified xsi:type="dcterms:W3CDTF">2018-11-05T12:22:02Z</dcterms:modified>
</cp:coreProperties>
</file>